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40" windowWidth="28455" windowHeight="16545"/>
  </bookViews>
  <sheets>
    <sheet name="Rekapitulace stavby" sheetId="1" r:id="rId1"/>
    <sheet name="2018023 - Zateplení bloku..." sheetId="2" r:id="rId2"/>
  </sheets>
  <definedNames>
    <definedName name="_xlnm.Print_Titles" localSheetId="1">'2018023 - Zateplení bloku...'!$133:$133</definedName>
    <definedName name="_xlnm.Print_Titles" localSheetId="0">'Rekapitulace stavby'!$85:$85</definedName>
    <definedName name="_xlnm.Print_Area" localSheetId="1">'2018023 - Zateplení bloku...'!$C$4:$Q$70,'2018023 - Zateplení bloku...'!$C$76:$Q$118,'2018023 - Zateplení bloku...'!$C$124:$Q$362</definedName>
    <definedName name="_xlnm.Print_Area" localSheetId="0">'Rekapitulace stavby'!$C$4:$AP$70,'Rekapitulace stavby'!$C$76:$AP$96</definedName>
  </definedNames>
  <calcPr calcId="114210" fullCalcOnLoad="1"/>
</workbook>
</file>

<file path=xl/calcChain.xml><?xml version="1.0" encoding="utf-8"?>
<calcChain xmlns="http://schemas.openxmlformats.org/spreadsheetml/2006/main">
  <c r="BK358" i="2"/>
  <c r="BK359"/>
  <c r="BK360"/>
  <c r="BK361"/>
  <c r="BK362"/>
  <c r="BK357"/>
  <c r="N357"/>
  <c r="AA355"/>
  <c r="AA354"/>
  <c r="Y355"/>
  <c r="Y354"/>
  <c r="W355"/>
  <c r="W354"/>
  <c r="BK355"/>
  <c r="BK354"/>
  <c r="N354"/>
  <c r="AA353"/>
  <c r="Y353"/>
  <c r="W353"/>
  <c r="BK353"/>
  <c r="N353"/>
  <c r="AA347"/>
  <c r="AA348"/>
  <c r="AA350"/>
  <c r="AA352"/>
  <c r="AA346"/>
  <c r="Y347"/>
  <c r="Y348"/>
  <c r="Y350"/>
  <c r="Y352"/>
  <c r="Y346"/>
  <c r="W347"/>
  <c r="W348"/>
  <c r="W350"/>
  <c r="W352"/>
  <c r="W346"/>
  <c r="BK347"/>
  <c r="BK348"/>
  <c r="BK350"/>
  <c r="BK352"/>
  <c r="BK346"/>
  <c r="N346"/>
  <c r="AA335"/>
  <c r="AA337"/>
  <c r="AA338"/>
  <c r="AA339"/>
  <c r="AA340"/>
  <c r="AA341"/>
  <c r="AA342"/>
  <c r="AA343"/>
  <c r="AA344"/>
  <c r="AA345"/>
  <c r="AA334"/>
  <c r="Y335"/>
  <c r="Y337"/>
  <c r="Y338"/>
  <c r="Y339"/>
  <c r="Y340"/>
  <c r="Y341"/>
  <c r="Y342"/>
  <c r="Y343"/>
  <c r="Y344"/>
  <c r="Y345"/>
  <c r="Y334"/>
  <c r="W335"/>
  <c r="W337"/>
  <c r="W338"/>
  <c r="W339"/>
  <c r="W340"/>
  <c r="W341"/>
  <c r="W342"/>
  <c r="W343"/>
  <c r="W344"/>
  <c r="W345"/>
  <c r="W334"/>
  <c r="BK335"/>
  <c r="BK337"/>
  <c r="BK338"/>
  <c r="BK339"/>
  <c r="BK340"/>
  <c r="BK341"/>
  <c r="BK342"/>
  <c r="BK343"/>
  <c r="BK344"/>
  <c r="BK345"/>
  <c r="BK334"/>
  <c r="N334"/>
  <c r="AA329"/>
  <c r="AA330"/>
  <c r="AA332"/>
  <c r="AA333"/>
  <c r="AA328"/>
  <c r="Y329"/>
  <c r="Y330"/>
  <c r="Y332"/>
  <c r="Y333"/>
  <c r="Y328"/>
  <c r="W329"/>
  <c r="W330"/>
  <c r="W332"/>
  <c r="W333"/>
  <c r="W328"/>
  <c r="BK329"/>
  <c r="BK330"/>
  <c r="BK332"/>
  <c r="BK333"/>
  <c r="BK328"/>
  <c r="N328"/>
  <c r="AA323"/>
  <c r="AA325"/>
  <c r="AA327"/>
  <c r="AA322"/>
  <c r="Y323"/>
  <c r="Y325"/>
  <c r="Y327"/>
  <c r="Y322"/>
  <c r="W323"/>
  <c r="W325"/>
  <c r="W327"/>
  <c r="W322"/>
  <c r="BK323"/>
  <c r="BK325"/>
  <c r="BK327"/>
  <c r="BK322"/>
  <c r="N322"/>
  <c r="AA301"/>
  <c r="AA303"/>
  <c r="AA305"/>
  <c r="AA307"/>
  <c r="AA309"/>
  <c r="AA311"/>
  <c r="AA312"/>
  <c r="AA313"/>
  <c r="AA315"/>
  <c r="AA316"/>
  <c r="AA318"/>
  <c r="AA319"/>
  <c r="AA320"/>
  <c r="AA321"/>
  <c r="AA300"/>
  <c r="Y301"/>
  <c r="Y303"/>
  <c r="Y305"/>
  <c r="Y307"/>
  <c r="Y309"/>
  <c r="Y311"/>
  <c r="Y312"/>
  <c r="Y313"/>
  <c r="Y315"/>
  <c r="Y316"/>
  <c r="Y318"/>
  <c r="Y319"/>
  <c r="Y320"/>
  <c r="Y321"/>
  <c r="Y300"/>
  <c r="W301"/>
  <c r="W303"/>
  <c r="W305"/>
  <c r="W307"/>
  <c r="W309"/>
  <c r="W311"/>
  <c r="W312"/>
  <c r="W313"/>
  <c r="W315"/>
  <c r="W316"/>
  <c r="W318"/>
  <c r="W319"/>
  <c r="W320"/>
  <c r="W321"/>
  <c r="W300"/>
  <c r="BK301"/>
  <c r="BK303"/>
  <c r="BK305"/>
  <c r="BK307"/>
  <c r="BK309"/>
  <c r="BK311"/>
  <c r="BK312"/>
  <c r="BK313"/>
  <c r="BK315"/>
  <c r="BK316"/>
  <c r="BK318"/>
  <c r="BK319"/>
  <c r="BK320"/>
  <c r="BK321"/>
  <c r="BK300"/>
  <c r="N300"/>
  <c r="AA295"/>
  <c r="AA296"/>
  <c r="AA297"/>
  <c r="AA298"/>
  <c r="AA299"/>
  <c r="AA294"/>
  <c r="Y295"/>
  <c r="Y296"/>
  <c r="Y297"/>
  <c r="Y298"/>
  <c r="Y299"/>
  <c r="Y294"/>
  <c r="W295"/>
  <c r="W296"/>
  <c r="W297"/>
  <c r="W298"/>
  <c r="W299"/>
  <c r="W294"/>
  <c r="BK295"/>
  <c r="BK296"/>
  <c r="BK297"/>
  <c r="BK298"/>
  <c r="BK299"/>
  <c r="BK294"/>
  <c r="N294"/>
  <c r="AA274"/>
  <c r="AA275"/>
  <c r="AA276"/>
  <c r="AA278"/>
  <c r="AA279"/>
  <c r="AA280"/>
  <c r="AA282"/>
  <c r="AA284"/>
  <c r="AA285"/>
  <c r="AA286"/>
  <c r="AA287"/>
  <c r="AA288"/>
  <c r="AA289"/>
  <c r="AA290"/>
  <c r="AA291"/>
  <c r="AA292"/>
  <c r="AA293"/>
  <c r="AA273"/>
  <c r="Y274"/>
  <c r="Y275"/>
  <c r="Y276"/>
  <c r="Y278"/>
  <c r="Y279"/>
  <c r="Y280"/>
  <c r="Y282"/>
  <c r="Y284"/>
  <c r="Y285"/>
  <c r="Y286"/>
  <c r="Y287"/>
  <c r="Y288"/>
  <c r="Y289"/>
  <c r="Y290"/>
  <c r="Y291"/>
  <c r="Y292"/>
  <c r="Y293"/>
  <c r="Y273"/>
  <c r="W274"/>
  <c r="W275"/>
  <c r="W276"/>
  <c r="W278"/>
  <c r="W279"/>
  <c r="W280"/>
  <c r="W282"/>
  <c r="W284"/>
  <c r="W285"/>
  <c r="W286"/>
  <c r="W287"/>
  <c r="W288"/>
  <c r="W289"/>
  <c r="W290"/>
  <c r="W291"/>
  <c r="W292"/>
  <c r="W293"/>
  <c r="W273"/>
  <c r="BK274"/>
  <c r="BK275"/>
  <c r="BK276"/>
  <c r="BK278"/>
  <c r="BK279"/>
  <c r="BK280"/>
  <c r="BK282"/>
  <c r="BK284"/>
  <c r="BK285"/>
  <c r="BK286"/>
  <c r="BK287"/>
  <c r="BK288"/>
  <c r="BK289"/>
  <c r="BK290"/>
  <c r="BK291"/>
  <c r="BK292"/>
  <c r="BK293"/>
  <c r="BK273"/>
  <c r="N273"/>
  <c r="AA269"/>
  <c r="AA270"/>
  <c r="AA271"/>
  <c r="AA272"/>
  <c r="AA268"/>
  <c r="Y269"/>
  <c r="Y270"/>
  <c r="Y271"/>
  <c r="Y272"/>
  <c r="Y268"/>
  <c r="W269"/>
  <c r="W270"/>
  <c r="W271"/>
  <c r="W272"/>
  <c r="W268"/>
  <c r="BK269"/>
  <c r="BK270"/>
  <c r="BK271"/>
  <c r="BK272"/>
  <c r="BK268"/>
  <c r="N268"/>
  <c r="AA266"/>
  <c r="AA265"/>
  <c r="Y266"/>
  <c r="Y265"/>
  <c r="W266"/>
  <c r="W265"/>
  <c r="BK266"/>
  <c r="BK265"/>
  <c r="N265"/>
  <c r="AA264"/>
  <c r="Y264"/>
  <c r="W264"/>
  <c r="BK264"/>
  <c r="N264"/>
  <c r="AA263"/>
  <c r="AA262"/>
  <c r="Y263"/>
  <c r="Y262"/>
  <c r="W263"/>
  <c r="W262"/>
  <c r="BK263"/>
  <c r="BK262"/>
  <c r="N262"/>
  <c r="AA259"/>
  <c r="AA260"/>
  <c r="AA261"/>
  <c r="AA258"/>
  <c r="Y259"/>
  <c r="Y260"/>
  <c r="Y261"/>
  <c r="Y258"/>
  <c r="W259"/>
  <c r="W260"/>
  <c r="W261"/>
  <c r="W258"/>
  <c r="BK259"/>
  <c r="BK260"/>
  <c r="BK261"/>
  <c r="BK258"/>
  <c r="N258"/>
  <c r="AA242"/>
  <c r="AA244"/>
  <c r="AA245"/>
  <c r="AA246"/>
  <c r="AA247"/>
  <c r="AA248"/>
  <c r="AA249"/>
  <c r="AA250"/>
  <c r="AA252"/>
  <c r="AA241"/>
  <c r="Y242"/>
  <c r="Y244"/>
  <c r="Y245"/>
  <c r="Y246"/>
  <c r="Y247"/>
  <c r="Y248"/>
  <c r="Y249"/>
  <c r="Y250"/>
  <c r="Y252"/>
  <c r="Y241"/>
  <c r="W242"/>
  <c r="W244"/>
  <c r="W245"/>
  <c r="W246"/>
  <c r="W247"/>
  <c r="W248"/>
  <c r="W249"/>
  <c r="W250"/>
  <c r="W252"/>
  <c r="W241"/>
  <c r="BK242"/>
  <c r="BK244"/>
  <c r="BK245"/>
  <c r="BK246"/>
  <c r="BK247"/>
  <c r="BK248"/>
  <c r="BK249"/>
  <c r="BK250"/>
  <c r="BK252"/>
  <c r="BK241"/>
  <c r="N241"/>
  <c r="AA156"/>
  <c r="AA158"/>
  <c r="AA159"/>
  <c r="AA160"/>
  <c r="AA162"/>
  <c r="AA164"/>
  <c r="AA166"/>
  <c r="AA167"/>
  <c r="AA168"/>
  <c r="AA169"/>
  <c r="AA170"/>
  <c r="AA178"/>
  <c r="AA186"/>
  <c r="AA192"/>
  <c r="AA198"/>
  <c r="AA204"/>
  <c r="AA205"/>
  <c r="AA211"/>
  <c r="AA212"/>
  <c r="AA214"/>
  <c r="AA215"/>
  <c r="AA221"/>
  <c r="AA222"/>
  <c r="AA228"/>
  <c r="AA229"/>
  <c r="AA231"/>
  <c r="AA233"/>
  <c r="AA235"/>
  <c r="AA237"/>
  <c r="AA239"/>
  <c r="AA240"/>
  <c r="AA155"/>
  <c r="Y156"/>
  <c r="Y158"/>
  <c r="Y159"/>
  <c r="Y160"/>
  <c r="Y162"/>
  <c r="Y164"/>
  <c r="Y166"/>
  <c r="Y167"/>
  <c r="Y168"/>
  <c r="Y169"/>
  <c r="Y170"/>
  <c r="Y178"/>
  <c r="Y186"/>
  <c r="Y192"/>
  <c r="Y198"/>
  <c r="Y204"/>
  <c r="Y205"/>
  <c r="Y211"/>
  <c r="Y212"/>
  <c r="Y214"/>
  <c r="Y215"/>
  <c r="Y221"/>
  <c r="Y222"/>
  <c r="Y228"/>
  <c r="Y229"/>
  <c r="Y231"/>
  <c r="Y233"/>
  <c r="Y235"/>
  <c r="Y237"/>
  <c r="Y239"/>
  <c r="Y240"/>
  <c r="Y155"/>
  <c r="W156"/>
  <c r="W158"/>
  <c r="W159"/>
  <c r="W160"/>
  <c r="W162"/>
  <c r="W164"/>
  <c r="W166"/>
  <c r="W167"/>
  <c r="W168"/>
  <c r="W169"/>
  <c r="W170"/>
  <c r="W178"/>
  <c r="W186"/>
  <c r="W192"/>
  <c r="W198"/>
  <c r="W204"/>
  <c r="W205"/>
  <c r="W211"/>
  <c r="W212"/>
  <c r="W214"/>
  <c r="W215"/>
  <c r="W221"/>
  <c r="W222"/>
  <c r="W228"/>
  <c r="W229"/>
  <c r="W231"/>
  <c r="W233"/>
  <c r="W235"/>
  <c r="W237"/>
  <c r="W239"/>
  <c r="W240"/>
  <c r="W155"/>
  <c r="BK156"/>
  <c r="BK158"/>
  <c r="BK159"/>
  <c r="BK160"/>
  <c r="BK162"/>
  <c r="BK164"/>
  <c r="BK166"/>
  <c r="BK167"/>
  <c r="BK168"/>
  <c r="BK169"/>
  <c r="BK170"/>
  <c r="BK178"/>
  <c r="BK186"/>
  <c r="BK192"/>
  <c r="BK198"/>
  <c r="BK204"/>
  <c r="BK205"/>
  <c r="BK211"/>
  <c r="BK212"/>
  <c r="BK214"/>
  <c r="BK215"/>
  <c r="BK221"/>
  <c r="BK222"/>
  <c r="BK228"/>
  <c r="BK229"/>
  <c r="BK231"/>
  <c r="BK233"/>
  <c r="BK235"/>
  <c r="BK237"/>
  <c r="BK239"/>
  <c r="BK240"/>
  <c r="BK155"/>
  <c r="N155"/>
  <c r="AA153"/>
  <c r="AA152"/>
  <c r="Y153"/>
  <c r="Y152"/>
  <c r="W153"/>
  <c r="W152"/>
  <c r="BK153"/>
  <c r="BK152"/>
  <c r="N152"/>
  <c r="AA150"/>
  <c r="AA151"/>
  <c r="AA149"/>
  <c r="Y150"/>
  <c r="Y151"/>
  <c r="Y149"/>
  <c r="W150"/>
  <c r="W151"/>
  <c r="W149"/>
  <c r="BK150"/>
  <c r="BK151"/>
  <c r="BK149"/>
  <c r="N149"/>
  <c r="AA137"/>
  <c r="AA139"/>
  <c r="AA140"/>
  <c r="AA142"/>
  <c r="AA144"/>
  <c r="AA146"/>
  <c r="AA147"/>
  <c r="AA136"/>
  <c r="Y137"/>
  <c r="Y139"/>
  <c r="Y140"/>
  <c r="Y142"/>
  <c r="Y144"/>
  <c r="Y146"/>
  <c r="Y147"/>
  <c r="Y136"/>
  <c r="W137"/>
  <c r="W139"/>
  <c r="W140"/>
  <c r="W142"/>
  <c r="W144"/>
  <c r="W146"/>
  <c r="W147"/>
  <c r="W136"/>
  <c r="BK137"/>
  <c r="BK139"/>
  <c r="BK140"/>
  <c r="BK142"/>
  <c r="BK144"/>
  <c r="BK146"/>
  <c r="BK147"/>
  <c r="BK136"/>
  <c r="N136"/>
  <c r="AA135"/>
  <c r="Y135"/>
  <c r="W135"/>
  <c r="BK135"/>
  <c r="N135"/>
  <c r="AA134"/>
  <c r="Y134"/>
  <c r="W134"/>
  <c r="BK134"/>
  <c r="N134"/>
  <c r="BI111"/>
  <c r="BI112"/>
  <c r="BI113"/>
  <c r="BI114"/>
  <c r="BI115"/>
  <c r="BI116"/>
  <c r="BI137"/>
  <c r="BI139"/>
  <c r="BI140"/>
  <c r="BI142"/>
  <c r="BI144"/>
  <c r="BI146"/>
  <c r="BI147"/>
  <c r="BI150"/>
  <c r="BI151"/>
  <c r="BI153"/>
  <c r="BI156"/>
  <c r="BI158"/>
  <c r="BI159"/>
  <c r="BI160"/>
  <c r="BI162"/>
  <c r="BI164"/>
  <c r="BI166"/>
  <c r="BI167"/>
  <c r="BI168"/>
  <c r="BI169"/>
  <c r="BI170"/>
  <c r="BI178"/>
  <c r="BI186"/>
  <c r="BI192"/>
  <c r="BI198"/>
  <c r="BI204"/>
  <c r="BI205"/>
  <c r="BI211"/>
  <c r="BI212"/>
  <c r="BI214"/>
  <c r="BI215"/>
  <c r="BI221"/>
  <c r="BI222"/>
  <c r="BI228"/>
  <c r="BI229"/>
  <c r="BI231"/>
  <c r="BI233"/>
  <c r="BI235"/>
  <c r="BI237"/>
  <c r="BI239"/>
  <c r="BI240"/>
  <c r="BI242"/>
  <c r="BI244"/>
  <c r="BI245"/>
  <c r="BI246"/>
  <c r="BI247"/>
  <c r="BI248"/>
  <c r="BI249"/>
  <c r="BI250"/>
  <c r="BI252"/>
  <c r="BI259"/>
  <c r="BI260"/>
  <c r="BI261"/>
  <c r="BI263"/>
  <c r="BI266"/>
  <c r="BI269"/>
  <c r="BI270"/>
  <c r="BI271"/>
  <c r="BI272"/>
  <c r="BI274"/>
  <c r="BI275"/>
  <c r="BI276"/>
  <c r="BI278"/>
  <c r="BI279"/>
  <c r="BI280"/>
  <c r="BI282"/>
  <c r="BI284"/>
  <c r="BI285"/>
  <c r="BI286"/>
  <c r="BI287"/>
  <c r="BI288"/>
  <c r="BI289"/>
  <c r="BI290"/>
  <c r="BI291"/>
  <c r="BI292"/>
  <c r="BI293"/>
  <c r="BI295"/>
  <c r="BI296"/>
  <c r="BI297"/>
  <c r="BI298"/>
  <c r="BI299"/>
  <c r="BI301"/>
  <c r="BI303"/>
  <c r="BI305"/>
  <c r="BI307"/>
  <c r="BI309"/>
  <c r="BI311"/>
  <c r="BI312"/>
  <c r="BI313"/>
  <c r="BI315"/>
  <c r="BI316"/>
  <c r="BI318"/>
  <c r="BI319"/>
  <c r="BI320"/>
  <c r="BI321"/>
  <c r="BI323"/>
  <c r="BI325"/>
  <c r="BI327"/>
  <c r="BI329"/>
  <c r="BI330"/>
  <c r="BI332"/>
  <c r="BI333"/>
  <c r="BI335"/>
  <c r="BI337"/>
  <c r="BI338"/>
  <c r="BI339"/>
  <c r="BI340"/>
  <c r="BI341"/>
  <c r="BI342"/>
  <c r="BI343"/>
  <c r="BI344"/>
  <c r="BI345"/>
  <c r="BI347"/>
  <c r="BI348"/>
  <c r="BI350"/>
  <c r="BI352"/>
  <c r="BI355"/>
  <c r="BI358"/>
  <c r="BI359"/>
  <c r="BI360"/>
  <c r="BI361"/>
  <c r="BI362"/>
  <c r="H35"/>
  <c r="BD88" i="1"/>
  <c r="BH111" i="2"/>
  <c r="BH112"/>
  <c r="BH113"/>
  <c r="BH114"/>
  <c r="BH115"/>
  <c r="BH116"/>
  <c r="BH137"/>
  <c r="BH139"/>
  <c r="BH140"/>
  <c r="BH142"/>
  <c r="BH144"/>
  <c r="BH146"/>
  <c r="BH147"/>
  <c r="BH150"/>
  <c r="BH151"/>
  <c r="BH153"/>
  <c r="BH156"/>
  <c r="BH158"/>
  <c r="BH159"/>
  <c r="BH160"/>
  <c r="BH162"/>
  <c r="BH164"/>
  <c r="BH166"/>
  <c r="BH167"/>
  <c r="BH168"/>
  <c r="BH169"/>
  <c r="BH170"/>
  <c r="BH178"/>
  <c r="BH186"/>
  <c r="BH192"/>
  <c r="BH198"/>
  <c r="BH204"/>
  <c r="BH205"/>
  <c r="BH211"/>
  <c r="BH212"/>
  <c r="BH214"/>
  <c r="BH215"/>
  <c r="BH221"/>
  <c r="BH222"/>
  <c r="BH228"/>
  <c r="BH229"/>
  <c r="BH231"/>
  <c r="BH233"/>
  <c r="BH235"/>
  <c r="BH237"/>
  <c r="BH239"/>
  <c r="BH240"/>
  <c r="BH242"/>
  <c r="BH244"/>
  <c r="BH245"/>
  <c r="BH246"/>
  <c r="BH247"/>
  <c r="BH248"/>
  <c r="BH249"/>
  <c r="BH250"/>
  <c r="BH252"/>
  <c r="BH259"/>
  <c r="BH260"/>
  <c r="BH261"/>
  <c r="BH263"/>
  <c r="BH266"/>
  <c r="BH269"/>
  <c r="BH270"/>
  <c r="BH271"/>
  <c r="BH272"/>
  <c r="BH274"/>
  <c r="BH275"/>
  <c r="BH276"/>
  <c r="BH278"/>
  <c r="BH279"/>
  <c r="BH280"/>
  <c r="BH282"/>
  <c r="BH284"/>
  <c r="BH285"/>
  <c r="BH286"/>
  <c r="BH287"/>
  <c r="BH288"/>
  <c r="BH289"/>
  <c r="BH290"/>
  <c r="BH291"/>
  <c r="BH292"/>
  <c r="BH293"/>
  <c r="BH295"/>
  <c r="BH296"/>
  <c r="BH297"/>
  <c r="BH298"/>
  <c r="BH299"/>
  <c r="BH301"/>
  <c r="BH303"/>
  <c r="BH305"/>
  <c r="BH307"/>
  <c r="BH309"/>
  <c r="BH311"/>
  <c r="BH312"/>
  <c r="BH313"/>
  <c r="BH315"/>
  <c r="BH316"/>
  <c r="BH318"/>
  <c r="BH319"/>
  <c r="BH320"/>
  <c r="BH321"/>
  <c r="BH323"/>
  <c r="BH325"/>
  <c r="BH327"/>
  <c r="BH329"/>
  <c r="BH330"/>
  <c r="BH332"/>
  <c r="BH333"/>
  <c r="BH335"/>
  <c r="BH337"/>
  <c r="BH338"/>
  <c r="BH339"/>
  <c r="BH340"/>
  <c r="BH341"/>
  <c r="BH342"/>
  <c r="BH343"/>
  <c r="BH344"/>
  <c r="BH345"/>
  <c r="BH347"/>
  <c r="BH348"/>
  <c r="BH350"/>
  <c r="BH352"/>
  <c r="BH355"/>
  <c r="BH358"/>
  <c r="BH359"/>
  <c r="BH360"/>
  <c r="BH361"/>
  <c r="BH362"/>
  <c r="H34"/>
  <c r="BC88" i="1"/>
  <c r="BG111" i="2"/>
  <c r="BG112"/>
  <c r="BG113"/>
  <c r="BG114"/>
  <c r="BG115"/>
  <c r="BG116"/>
  <c r="BG137"/>
  <c r="BG139"/>
  <c r="BG140"/>
  <c r="BG142"/>
  <c r="BG144"/>
  <c r="BG146"/>
  <c r="BG147"/>
  <c r="BG150"/>
  <c r="BG151"/>
  <c r="BG153"/>
  <c r="BG156"/>
  <c r="BG158"/>
  <c r="BG159"/>
  <c r="BG160"/>
  <c r="BG162"/>
  <c r="BG164"/>
  <c r="BG166"/>
  <c r="BG167"/>
  <c r="BG168"/>
  <c r="BG169"/>
  <c r="BG170"/>
  <c r="BG178"/>
  <c r="BG186"/>
  <c r="BG192"/>
  <c r="BG198"/>
  <c r="BG204"/>
  <c r="BG205"/>
  <c r="BG211"/>
  <c r="BG212"/>
  <c r="BG214"/>
  <c r="BG215"/>
  <c r="BG221"/>
  <c r="BG222"/>
  <c r="BG228"/>
  <c r="BG229"/>
  <c r="BG231"/>
  <c r="BG233"/>
  <c r="BG235"/>
  <c r="BG237"/>
  <c r="BG239"/>
  <c r="BG240"/>
  <c r="BG242"/>
  <c r="BG244"/>
  <c r="BG245"/>
  <c r="BG246"/>
  <c r="BG247"/>
  <c r="BG248"/>
  <c r="BG249"/>
  <c r="BG250"/>
  <c r="BG252"/>
  <c r="BG259"/>
  <c r="BG260"/>
  <c r="BG261"/>
  <c r="BG263"/>
  <c r="BG266"/>
  <c r="BG269"/>
  <c r="BG270"/>
  <c r="BG271"/>
  <c r="BG272"/>
  <c r="BG274"/>
  <c r="BG275"/>
  <c r="BG276"/>
  <c r="BG278"/>
  <c r="BG279"/>
  <c r="BG280"/>
  <c r="BG282"/>
  <c r="BG284"/>
  <c r="BG285"/>
  <c r="BG286"/>
  <c r="BG287"/>
  <c r="BG288"/>
  <c r="BG289"/>
  <c r="BG290"/>
  <c r="BG291"/>
  <c r="BG292"/>
  <c r="BG293"/>
  <c r="BG295"/>
  <c r="BG296"/>
  <c r="BG297"/>
  <c r="BG298"/>
  <c r="BG299"/>
  <c r="BG301"/>
  <c r="BG303"/>
  <c r="BG305"/>
  <c r="BG307"/>
  <c r="BG309"/>
  <c r="BG311"/>
  <c r="BG312"/>
  <c r="BG313"/>
  <c r="BG315"/>
  <c r="BG316"/>
  <c r="BG318"/>
  <c r="BG319"/>
  <c r="BG320"/>
  <c r="BG321"/>
  <c r="BG323"/>
  <c r="BG325"/>
  <c r="BG327"/>
  <c r="BG329"/>
  <c r="BG330"/>
  <c r="BG332"/>
  <c r="BG333"/>
  <c r="BG335"/>
  <c r="BG337"/>
  <c r="BG338"/>
  <c r="BG339"/>
  <c r="BG340"/>
  <c r="BG341"/>
  <c r="BG342"/>
  <c r="BG343"/>
  <c r="BG344"/>
  <c r="BG345"/>
  <c r="BG347"/>
  <c r="BG348"/>
  <c r="BG350"/>
  <c r="BG352"/>
  <c r="BG355"/>
  <c r="BG358"/>
  <c r="BG359"/>
  <c r="BG360"/>
  <c r="BG361"/>
  <c r="BG362"/>
  <c r="H33"/>
  <c r="BB88" i="1"/>
  <c r="BF111" i="2"/>
  <c r="BF112"/>
  <c r="BF113"/>
  <c r="BF114"/>
  <c r="BF115"/>
  <c r="BF116"/>
  <c r="BF137"/>
  <c r="BF139"/>
  <c r="BF140"/>
  <c r="BF142"/>
  <c r="BF144"/>
  <c r="BF146"/>
  <c r="BF147"/>
  <c r="BF150"/>
  <c r="BF151"/>
  <c r="BF153"/>
  <c r="BF156"/>
  <c r="BF158"/>
  <c r="BF159"/>
  <c r="BF160"/>
  <c r="BF162"/>
  <c r="BF164"/>
  <c r="BF166"/>
  <c r="BF167"/>
  <c r="BF168"/>
  <c r="BF169"/>
  <c r="BF170"/>
  <c r="BF178"/>
  <c r="BF186"/>
  <c r="BF192"/>
  <c r="BF198"/>
  <c r="BF204"/>
  <c r="BF205"/>
  <c r="BF211"/>
  <c r="BF212"/>
  <c r="BF214"/>
  <c r="BF215"/>
  <c r="BF221"/>
  <c r="BF222"/>
  <c r="BF228"/>
  <c r="BF229"/>
  <c r="BF231"/>
  <c r="BF233"/>
  <c r="BF235"/>
  <c r="BF237"/>
  <c r="BF239"/>
  <c r="BF240"/>
  <c r="BF242"/>
  <c r="BF244"/>
  <c r="BF245"/>
  <c r="BF246"/>
  <c r="BF247"/>
  <c r="BF248"/>
  <c r="BF249"/>
  <c r="BF250"/>
  <c r="BF252"/>
  <c r="BF259"/>
  <c r="BF260"/>
  <c r="BF261"/>
  <c r="BF263"/>
  <c r="BF266"/>
  <c r="BF269"/>
  <c r="BF270"/>
  <c r="BF271"/>
  <c r="BF272"/>
  <c r="BF274"/>
  <c r="BF275"/>
  <c r="BF276"/>
  <c r="BF278"/>
  <c r="BF279"/>
  <c r="BF280"/>
  <c r="BF282"/>
  <c r="BF284"/>
  <c r="BF285"/>
  <c r="BF286"/>
  <c r="BF287"/>
  <c r="BF288"/>
  <c r="BF289"/>
  <c r="BF290"/>
  <c r="BF291"/>
  <c r="BF292"/>
  <c r="BF293"/>
  <c r="BF295"/>
  <c r="BF296"/>
  <c r="BF297"/>
  <c r="BF298"/>
  <c r="BF299"/>
  <c r="BF301"/>
  <c r="BF303"/>
  <c r="BF305"/>
  <c r="BF307"/>
  <c r="BF309"/>
  <c r="BF311"/>
  <c r="BF312"/>
  <c r="BF313"/>
  <c r="BF315"/>
  <c r="BF316"/>
  <c r="BF318"/>
  <c r="BF319"/>
  <c r="BF320"/>
  <c r="BF321"/>
  <c r="BF323"/>
  <c r="BF325"/>
  <c r="BF327"/>
  <c r="BF329"/>
  <c r="BF330"/>
  <c r="BF332"/>
  <c r="BF333"/>
  <c r="BF335"/>
  <c r="BF337"/>
  <c r="BF338"/>
  <c r="BF339"/>
  <c r="BF340"/>
  <c r="BF341"/>
  <c r="BF342"/>
  <c r="BF343"/>
  <c r="BF344"/>
  <c r="BF345"/>
  <c r="BF347"/>
  <c r="BF348"/>
  <c r="BF350"/>
  <c r="BF352"/>
  <c r="BF355"/>
  <c r="BF358"/>
  <c r="BF359"/>
  <c r="BF360"/>
  <c r="BF361"/>
  <c r="BF362"/>
  <c r="H32"/>
  <c r="BA88" i="1"/>
  <c r="N87" i="2"/>
  <c r="N111"/>
  <c r="BE111"/>
  <c r="N112"/>
  <c r="BE112"/>
  <c r="N113"/>
  <c r="BE113"/>
  <c r="N114"/>
  <c r="BE114"/>
  <c r="N115"/>
  <c r="BE115"/>
  <c r="N116"/>
  <c r="BE116"/>
  <c r="N137"/>
  <c r="BE137"/>
  <c r="N139"/>
  <c r="BE139"/>
  <c r="N140"/>
  <c r="BE140"/>
  <c r="N142"/>
  <c r="BE142"/>
  <c r="N144"/>
  <c r="BE144"/>
  <c r="N146"/>
  <c r="BE146"/>
  <c r="N147"/>
  <c r="BE147"/>
  <c r="N150"/>
  <c r="BE150"/>
  <c r="N151"/>
  <c r="BE151"/>
  <c r="N153"/>
  <c r="BE153"/>
  <c r="N156"/>
  <c r="BE156"/>
  <c r="N158"/>
  <c r="BE158"/>
  <c r="N159"/>
  <c r="BE159"/>
  <c r="N160"/>
  <c r="BE160"/>
  <c r="N162"/>
  <c r="BE162"/>
  <c r="N164"/>
  <c r="BE164"/>
  <c r="N166"/>
  <c r="BE166"/>
  <c r="N167"/>
  <c r="BE167"/>
  <c r="N168"/>
  <c r="BE168"/>
  <c r="N169"/>
  <c r="BE169"/>
  <c r="N170"/>
  <c r="BE170"/>
  <c r="N178"/>
  <c r="BE178"/>
  <c r="N186"/>
  <c r="BE186"/>
  <c r="N192"/>
  <c r="BE192"/>
  <c r="N198"/>
  <c r="BE198"/>
  <c r="N204"/>
  <c r="BE204"/>
  <c r="N205"/>
  <c r="BE205"/>
  <c r="N211"/>
  <c r="BE211"/>
  <c r="N212"/>
  <c r="BE212"/>
  <c r="N214"/>
  <c r="BE214"/>
  <c r="N215"/>
  <c r="BE215"/>
  <c r="N221"/>
  <c r="BE221"/>
  <c r="N222"/>
  <c r="BE222"/>
  <c r="N228"/>
  <c r="BE228"/>
  <c r="N229"/>
  <c r="BE229"/>
  <c r="N231"/>
  <c r="BE231"/>
  <c r="N233"/>
  <c r="BE233"/>
  <c r="N235"/>
  <c r="BE235"/>
  <c r="N237"/>
  <c r="BE237"/>
  <c r="N239"/>
  <c r="BE239"/>
  <c r="N240"/>
  <c r="BE240"/>
  <c r="N242"/>
  <c r="BE242"/>
  <c r="N244"/>
  <c r="BE244"/>
  <c r="N245"/>
  <c r="BE245"/>
  <c r="N246"/>
  <c r="BE246"/>
  <c r="N247"/>
  <c r="BE247"/>
  <c r="N248"/>
  <c r="BE248"/>
  <c r="N249"/>
  <c r="BE249"/>
  <c r="N250"/>
  <c r="BE250"/>
  <c r="N252"/>
  <c r="BE252"/>
  <c r="N259"/>
  <c r="BE259"/>
  <c r="N260"/>
  <c r="BE260"/>
  <c r="N261"/>
  <c r="BE261"/>
  <c r="N263"/>
  <c r="BE263"/>
  <c r="N266"/>
  <c r="BE266"/>
  <c r="N269"/>
  <c r="BE269"/>
  <c r="N270"/>
  <c r="BE270"/>
  <c r="N271"/>
  <c r="BE271"/>
  <c r="N272"/>
  <c r="BE272"/>
  <c r="N274"/>
  <c r="BE274"/>
  <c r="N275"/>
  <c r="BE275"/>
  <c r="N276"/>
  <c r="BE276"/>
  <c r="N278"/>
  <c r="BE278"/>
  <c r="N279"/>
  <c r="BE279"/>
  <c r="N280"/>
  <c r="BE280"/>
  <c r="N282"/>
  <c r="BE282"/>
  <c r="N284"/>
  <c r="BE284"/>
  <c r="N285"/>
  <c r="BE285"/>
  <c r="N286"/>
  <c r="BE286"/>
  <c r="N287"/>
  <c r="BE287"/>
  <c r="N288"/>
  <c r="BE288"/>
  <c r="N289"/>
  <c r="BE289"/>
  <c r="N290"/>
  <c r="BE290"/>
  <c r="N291"/>
  <c r="BE291"/>
  <c r="N292"/>
  <c r="BE292"/>
  <c r="N293"/>
  <c r="BE293"/>
  <c r="N295"/>
  <c r="BE295"/>
  <c r="N296"/>
  <c r="BE296"/>
  <c r="N297"/>
  <c r="BE297"/>
  <c r="N298"/>
  <c r="BE298"/>
  <c r="N299"/>
  <c r="BE299"/>
  <c r="N301"/>
  <c r="BE301"/>
  <c r="N303"/>
  <c r="BE303"/>
  <c r="N305"/>
  <c r="BE305"/>
  <c r="N307"/>
  <c r="BE307"/>
  <c r="N309"/>
  <c r="BE309"/>
  <c r="N311"/>
  <c r="BE311"/>
  <c r="N312"/>
  <c r="BE312"/>
  <c r="N313"/>
  <c r="BE313"/>
  <c r="N315"/>
  <c r="BE315"/>
  <c r="N316"/>
  <c r="BE316"/>
  <c r="N318"/>
  <c r="BE318"/>
  <c r="N319"/>
  <c r="BE319"/>
  <c r="N320"/>
  <c r="BE320"/>
  <c r="N321"/>
  <c r="BE321"/>
  <c r="N323"/>
  <c r="BE323"/>
  <c r="N325"/>
  <c r="BE325"/>
  <c r="N327"/>
  <c r="BE327"/>
  <c r="N329"/>
  <c r="BE329"/>
  <c r="N330"/>
  <c r="BE330"/>
  <c r="N332"/>
  <c r="BE332"/>
  <c r="N333"/>
  <c r="BE333"/>
  <c r="N335"/>
  <c r="BE335"/>
  <c r="N337"/>
  <c r="BE337"/>
  <c r="N338"/>
  <c r="BE338"/>
  <c r="N339"/>
  <c r="BE339"/>
  <c r="N340"/>
  <c r="BE340"/>
  <c r="N341"/>
  <c r="BE341"/>
  <c r="N342"/>
  <c r="BE342"/>
  <c r="N343"/>
  <c r="BE343"/>
  <c r="N344"/>
  <c r="BE344"/>
  <c r="N345"/>
  <c r="BE345"/>
  <c r="N347"/>
  <c r="BE347"/>
  <c r="N348"/>
  <c r="BE348"/>
  <c r="N350"/>
  <c r="BE350"/>
  <c r="N352"/>
  <c r="BE352"/>
  <c r="N355"/>
  <c r="BE355"/>
  <c r="N358"/>
  <c r="BE358"/>
  <c r="N359"/>
  <c r="BE359"/>
  <c r="N360"/>
  <c r="BE360"/>
  <c r="N361"/>
  <c r="BE361"/>
  <c r="N362"/>
  <c r="BE362"/>
  <c r="H31"/>
  <c r="AZ88" i="1"/>
  <c r="AY88"/>
  <c r="AX88"/>
  <c r="M32" i="2"/>
  <c r="AW88" i="1"/>
  <c r="M31" i="2"/>
  <c r="AV88" i="1"/>
  <c r="AU88"/>
  <c r="M26" i="2"/>
  <c r="N110"/>
  <c r="M27"/>
  <c r="M29"/>
  <c r="AG88" i="1"/>
  <c r="AS88"/>
  <c r="N108" i="2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E20"/>
  <c r="M131"/>
  <c r="E14"/>
  <c r="F131"/>
  <c r="E17"/>
  <c r="M130"/>
  <c r="E11"/>
  <c r="F130"/>
  <c r="O8"/>
  <c r="M128"/>
  <c r="F128"/>
  <c r="F126"/>
  <c r="L118"/>
  <c r="M83"/>
  <c r="F83"/>
  <c r="M82"/>
  <c r="F82"/>
  <c r="M80"/>
  <c r="F80"/>
  <c r="F78"/>
  <c r="L37"/>
  <c r="O20"/>
  <c r="O19"/>
  <c r="O17"/>
  <c r="O16"/>
  <c r="O14"/>
  <c r="O13"/>
  <c r="O11"/>
  <c r="O10"/>
  <c r="BD87" i="1"/>
  <c r="CH91"/>
  <c r="CH92"/>
  <c r="CH93"/>
  <c r="CH94"/>
  <c r="W35"/>
  <c r="BC87"/>
  <c r="CG91"/>
  <c r="CG92"/>
  <c r="CG93"/>
  <c r="CG94"/>
  <c r="W34"/>
  <c r="BB87"/>
  <c r="CF91"/>
  <c r="CF92"/>
  <c r="CF93"/>
  <c r="CF94"/>
  <c r="W33"/>
  <c r="BA87"/>
  <c r="AW87"/>
  <c r="BZ91"/>
  <c r="BZ92"/>
  <c r="BZ93"/>
  <c r="BZ94"/>
  <c r="AK32"/>
  <c r="CE91"/>
  <c r="CE92"/>
  <c r="CE93"/>
  <c r="CE94"/>
  <c r="W32"/>
  <c r="AZ87"/>
  <c r="AV87"/>
  <c r="AG87"/>
  <c r="AG91"/>
  <c r="AV91"/>
  <c r="BY91"/>
  <c r="AG92"/>
  <c r="AV92"/>
  <c r="BY92"/>
  <c r="AG93"/>
  <c r="AV93"/>
  <c r="BY93"/>
  <c r="AG94"/>
  <c r="AV94"/>
  <c r="BY94"/>
  <c r="AK31"/>
  <c r="CD91"/>
  <c r="CD92"/>
  <c r="CD93"/>
  <c r="CD94"/>
  <c r="W31"/>
  <c r="AG90"/>
  <c r="AK27"/>
  <c r="AK26"/>
  <c r="AT87"/>
  <c r="AN87"/>
  <c r="AN91"/>
  <c r="AN92"/>
  <c r="AN93"/>
  <c r="AN94"/>
  <c r="AN90"/>
  <c r="AN96"/>
  <c r="AG96"/>
  <c r="CK94"/>
  <c r="CJ94"/>
  <c r="CI94"/>
  <c r="CC94"/>
  <c r="CB94"/>
  <c r="CA94"/>
  <c r="CK93"/>
  <c r="CJ93"/>
  <c r="CI93"/>
  <c r="CC93"/>
  <c r="CB93"/>
  <c r="CA93"/>
  <c r="CK92"/>
  <c r="CJ92"/>
  <c r="CI92"/>
  <c r="CC92"/>
  <c r="CB92"/>
  <c r="CA92"/>
  <c r="CK91"/>
  <c r="CJ91"/>
  <c r="CI91"/>
  <c r="AY87"/>
  <c r="AX87"/>
  <c r="AU87"/>
  <c r="AS87"/>
  <c r="AT88"/>
  <c r="AN88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<sst xmlns="http://schemas.openxmlformats.org/spreadsheetml/2006/main" count="2782" uniqueCount="695">
  <si>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</si>
  <si>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</si>
  <si>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</si>
  <si>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</si>
  <si>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</si>
  <si>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</si>
  <si>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</si>
  <si>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</si>
  <si>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</si>
  <si>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</si>
  <si>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</si>
  <si>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</si>
  <si>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</si>
  <si>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</si>
  <si>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</si>
  <si>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</si>
  <si>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</si>
  <si>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2018023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</si>
  <si>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</si>
  <si>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</si>
  <si>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Zateplení bloku 14 v Mostě</t>
  </si>
  <si>
    <t>JKSO:</t>
  </si>
  <si>
    <t/>
  </si>
  <si>
    <t>CC-CZ:</t>
  </si>
  <si>
    <t>Místo:</t>
  </si>
  <si>
    <t xml:space="preserve"> </t>
  </si>
  <si>
    <t>Datum:</t>
  </si>
  <si>
    <t>3.9.2018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</si>
  <si>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</si>
  <si>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</si>
  <si>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</si>
  <si>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</si>
  <si>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</si>
  <si>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</si>
  <si>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</si>
  <si>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</si>
  <si>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</si>
  <si>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</si>
  <si>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</si>
  <si>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</si>
  <si>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</si>
  <si>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</si>
  <si>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</si>
  <si>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</si>
  <si>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</si>
  <si>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</si>
  <si>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</si>
  <si>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</si>
  <si>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</si>
  <si>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</si>
  <si>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</si>
  <si>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</si>
  <si>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</si>
  <si>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</si>
  <si>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</si>
  <si>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</si>
  <si>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</si>
  <si>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</si>
  <si>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</si>
  <si>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</si>
  <si>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</si>
  <si>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</si>
  <si>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</si>
  <si>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</si>
  <si>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</si>
  <si>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</si>
  <si>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</si>
  <si>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</si>
  <si>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</si>
  <si>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</si>
  <si>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</si>
  <si>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</si>
  <si>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</si>
  <si>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</si>
  <si>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</si>
  <si>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</si>
  <si>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</si>
  <si>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</si>
  <si>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{8bd000b9-d2d3-470c-8c1b-048ee3c93c96}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</si>
  <si>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</si>
  <si>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</si>
  <si>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</si>
  <si>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</si>
  <si>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</si>
  <si>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</si>
  <si>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</si>
  <si>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</si>
  <si>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</si>
  <si>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</si>
  <si>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</si>
  <si>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</si>
  <si>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</si>
  <si>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</si>
  <si>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</si>
  <si>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</si>
  <si>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</si>
  <si>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</si>
  <si>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</si>
  <si>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</si>
  <si>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</si>
  <si>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</si>
  <si>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</si>
  <si>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</si>
  <si>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</si>
  <si>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</si>
  <si>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</si>
  <si>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</si>
  <si>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</si>
  <si>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</si>
  <si>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</si>
  <si>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</si>
  <si>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</si>
  <si>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</si>
  <si>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</si>
  <si>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</si>
  <si>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</si>
  <si>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741 - Elektroinstalace - silnoproud</t>
  </si>
  <si>
    <t xml:space="preserve">    742 - Elektroinstalace - slaboproud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</si>
  <si>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</si>
  <si>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</si>
  <si>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</si>
  <si>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</si>
  <si>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781 - Dokončovací práce - obklady</t>
  </si>
  <si>
    <t>VRN - Vedlejší rozpočtové náklady</t>
  </si>
  <si>
    <t xml:space="preserve">    VRN5 - Finanční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</si>
  <si>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</si>
  <si>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</si>
  <si>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</si>
  <si>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</si>
  <si>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</si>
  <si>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</si>
  <si>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</si>
  <si>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</si>
  <si>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</si>
  <si>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</si>
  <si>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</si>
  <si>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</si>
  <si>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</si>
  <si>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</si>
  <si>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</si>
  <si>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</si>
  <si>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</si>
  <si>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</si>
  <si>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</si>
  <si>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</si>
  <si>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</si>
  <si>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</si>
  <si>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</si>
  <si>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</si>
  <si>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</si>
  <si>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</si>
  <si>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</si>
  <si>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</si>
  <si>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m2</t>
  </si>
  <si>
    <t>4</t>
  </si>
  <si>
    <t>846675758</t>
  </si>
  <si>
    <t>472,41-393,75</t>
  </si>
  <si>
    <t>VV</t>
  </si>
  <si>
    <t>113107112</t>
  </si>
  <si>
    <t>Odstranění podkladu pl do 50 m2 z kameniva těženého tl 200 mm</t>
  </si>
  <si>
    <t>-543684351</t>
  </si>
  <si>
    <t>3</t>
  </si>
  <si>
    <t>132212101</t>
  </si>
  <si>
    <t>Hloubení rýh š do 600 mm ručním nebo pneum nářadím v soudržných horninách tř. 3</t>
  </si>
  <si>
    <t>m3</t>
  </si>
  <si>
    <t>-1343628393</t>
  </si>
  <si>
    <t>0,6*0,5*(2*35,0+2*11,25)</t>
  </si>
  <si>
    <t>132212109</t>
  </si>
  <si>
    <t>Příplatek za lepivost u hloubení rýh š do 600 mm ručním nebo pneum nářadím v hornině tř. 3</t>
  </si>
  <si>
    <t>-1179005739</t>
  </si>
  <si>
    <t>27,750/2</t>
  </si>
  <si>
    <t>5</t>
  </si>
  <si>
    <t>162701105</t>
  </si>
  <si>
    <t>Vodorovné přemístění do 10000 m výkopku/sypaniny z horniny tř. 1 až 4</t>
  </si>
  <si>
    <t>400884540</t>
  </si>
  <si>
    <t>6</t>
  </si>
  <si>
    <t>171201201</t>
  </si>
  <si>
    <t>Uložení sypaniny na skládky</t>
  </si>
  <si>
    <t>-1023079331</t>
  </si>
  <si>
    <t>7</t>
  </si>
  <si>
    <t>171201211</t>
  </si>
  <si>
    <t>Poplatek za uložení odpadu ze sypaniny na skládce (skládkovné)</t>
  </si>
  <si>
    <t>t</t>
  </si>
  <si>
    <t>-1150662771</t>
  </si>
  <si>
    <t>27,750*1,6</t>
  </si>
  <si>
    <t>10</t>
  </si>
  <si>
    <t>212752212</t>
  </si>
  <si>
    <t>Trativod z drenážních trubek plastových flexibilních D do 100 mm včetně lože otevřený výkop</t>
  </si>
  <si>
    <t>m</t>
  </si>
  <si>
    <t>-611348442</t>
  </si>
  <si>
    <t>9</t>
  </si>
  <si>
    <t>212972112</t>
  </si>
  <si>
    <t>Opláštění drenážních trub filtrační textilií DN 100</t>
  </si>
  <si>
    <t>-1233669088</t>
  </si>
  <si>
    <t>11</t>
  </si>
  <si>
    <t>564871116</t>
  </si>
  <si>
    <t>Podklad ze štěrkodrtě ŠD tl. 300 mm</t>
  </si>
  <si>
    <t>-836764529</t>
  </si>
  <si>
    <t>0,6*(2*35,0+2*11,25)</t>
  </si>
  <si>
    <t>23</t>
  </si>
  <si>
    <t>621221011</t>
  </si>
  <si>
    <t>Montáž kontaktního zateplení vnějších podhledů z minerální vlny s podélnou orientací tl do 80 mm</t>
  </si>
  <si>
    <t>2097953083</t>
  </si>
  <si>
    <t>0,5*(2*36,0+2*12,25)</t>
  </si>
  <si>
    <t>24</t>
  </si>
  <si>
    <t>M</t>
  </si>
  <si>
    <t>631515190</t>
  </si>
  <si>
    <t>deska minerální izolační ISOVER TF PROFI tl. 50 mm</t>
  </si>
  <si>
    <t>8</t>
  </si>
  <si>
    <t>747984367</t>
  </si>
  <si>
    <t>25</t>
  </si>
  <si>
    <t>621251105</t>
  </si>
  <si>
    <t>Příplatek k cenám kontaktního zateplení podhledů za použití tepelněizolačních zátek z minerální vlny</t>
  </si>
  <si>
    <t>1245551713</t>
  </si>
  <si>
    <t>37</t>
  </si>
  <si>
    <t>621541011</t>
  </si>
  <si>
    <t>Tenkovrstvá silikonsilikátová zrnitá omítka tl. 1,5 mm včetně penetrace vnějších podhledů</t>
  </si>
  <si>
    <t>722585192</t>
  </si>
  <si>
    <t>48,25</t>
  </si>
  <si>
    <t>40</t>
  </si>
  <si>
    <t>622131121</t>
  </si>
  <si>
    <t>Penetrace akrylát-silikon vnějších stěn nanášená ručně</t>
  </si>
  <si>
    <t>-988670003</t>
  </si>
  <si>
    <t>48,25+147,22+0,2*79,8+14,475+688,77+0,2*397,6</t>
  </si>
  <si>
    <t>41</t>
  </si>
  <si>
    <t>622143001</t>
  </si>
  <si>
    <t>Montáž omítkových plastových nebo pozinkovaných soklových profilů</t>
  </si>
  <si>
    <t>-791202918</t>
  </si>
  <si>
    <t>2*30+2*11,25</t>
  </si>
  <si>
    <t>42</t>
  </si>
  <si>
    <t>590514200</t>
  </si>
  <si>
    <t>lišta zakládací LO 123 mm tl 1,0 mm</t>
  </si>
  <si>
    <t>921396401</t>
  </si>
  <si>
    <t>43</t>
  </si>
  <si>
    <t>590514540</t>
  </si>
  <si>
    <t>podložka distanční pod zakládací lištu 4 mm</t>
  </si>
  <si>
    <t>kus</t>
  </si>
  <si>
    <t>-1401215390</t>
  </si>
  <si>
    <t>44</t>
  </si>
  <si>
    <t>590514400</t>
  </si>
  <si>
    <t>spojka soklových lišt 30 mm</t>
  </si>
  <si>
    <t>-1036744105</t>
  </si>
  <si>
    <t>45</t>
  </si>
  <si>
    <t>590514340</t>
  </si>
  <si>
    <t>hmoždinka zatloukací na zakládací lištu ND 6 x 80 mm</t>
  </si>
  <si>
    <t>-1025347618</t>
  </si>
  <si>
    <t>46</t>
  </si>
  <si>
    <t>622143003</t>
  </si>
  <si>
    <t>Montáž omítkových plastových nebo pozinkovaných rohových profilů s tkaninou</t>
  </si>
  <si>
    <t>-1863421220</t>
  </si>
  <si>
    <t>4*11,05+4*0,15 "rohy"</t>
  </si>
  <si>
    <t>6*(2*1,0+2*0,75)+2*(2*1,5+2*0,75)+12*(2*2,25+2*1,65)+16*(2*1,5+2*1,65)+1*(2*1,5+2*1,0)+2*(1,5+2*2,1) "špalety východní průčelí"</t>
  </si>
  <si>
    <t>1*(2*1,5+2*0,75)+6*(2*1,0+2*0,75)+22*(2*1,5+2*1,65)+2*(2*2,1+1,5) "špalety západní průčelí"</t>
  </si>
  <si>
    <t>3*(2*1,5+2*1,65) "špalety severní průčelí"</t>
  </si>
  <si>
    <t>1*(2*1,0+2*0,75)+3*(2*1,5+2*1,65) "špalety jižní průčelí"</t>
  </si>
  <si>
    <t>2*31,0+2*12,25 "římsa"</t>
  </si>
  <si>
    <t>Součet</t>
  </si>
  <si>
    <t>48</t>
  </si>
  <si>
    <t>590514840</t>
  </si>
  <si>
    <t>lišta rohová PVC 10/10 cm s tkaninou bal. 2,5 m</t>
  </si>
  <si>
    <t>-1494072325</t>
  </si>
  <si>
    <t>6*(2*0,75)+2*(2*0,75)+12*(2*1,65)+16*(2*1,65)+1*(2*1,0)+2*(2*2,1) "špalety východní průčelí"</t>
  </si>
  <si>
    <t>1*(2*0,75)+6*(2*0,75)+22*(2*1,65)+2*(2*2,1) "špalety západní průčelí"</t>
  </si>
  <si>
    <t>3*(2*1,65) "špalety severní průčelí"</t>
  </si>
  <si>
    <t>1*(2*0,75)+3*(2*1,65) "špalety jižní průčelí"</t>
  </si>
  <si>
    <t>49</t>
  </si>
  <si>
    <t>590515100x</t>
  </si>
  <si>
    <t>profil okenní s přiznanou okapnicí LTU plast 2,0 m</t>
  </si>
  <si>
    <t>2081070252</t>
  </si>
  <si>
    <t>6*1,0+2*1,5+12*2,25+16*1,5+1*1,5+2*1,5 "špalety východní průčelí"</t>
  </si>
  <si>
    <t>1*1,5+6*1,0+22*1,5+2*1,5 "špalety západní průčelí"</t>
  </si>
  <si>
    <t>3*1,5 "špalety severní průčelí"</t>
  </si>
  <si>
    <t>1*1,0+3*1,5 "špalety jižní průčelí"</t>
  </si>
  <si>
    <t>50</t>
  </si>
  <si>
    <t>590515120</t>
  </si>
  <si>
    <t>profil parapetní - Thermospoj LPE plast 2 m</t>
  </si>
  <si>
    <t>-1959800903</t>
  </si>
  <si>
    <t>6*1,0+2*1,5+12*2,25+16*1,5+1*1,5 "špalety východní průčelí"</t>
  </si>
  <si>
    <t>1*1,5+6*1,0+22*1,5 "špalety západní průčelí"</t>
  </si>
  <si>
    <t>32</t>
  </si>
  <si>
    <t>622211021</t>
  </si>
  <si>
    <t>Montáž kontaktního zateplení vnějších stěn z polystyrénových desek tl do 120 mm</t>
  </si>
  <si>
    <t>221077147</t>
  </si>
  <si>
    <t>63,88-(6*1,0*0,75+2*1,5*0,75+2*1,5*1,35) "východní průčelí"</t>
  </si>
  <si>
    <t>63,88-(6*1,0*0,75+1*1,5*0,75+2*1,5*1,35) "západní průčelí"</t>
  </si>
  <si>
    <t>20,53 "severní průčelí"</t>
  </si>
  <si>
    <t>20,53-1*1,5*0,75 "jižní průčelí"</t>
  </si>
  <si>
    <t>33</t>
  </si>
  <si>
    <t>283764310</t>
  </si>
  <si>
    <t>deska z extrudovaného polystyrénu BACHL XPS 500 SF 100 mm</t>
  </si>
  <si>
    <t>-90554818</t>
  </si>
  <si>
    <t>34</t>
  </si>
  <si>
    <t>622212001</t>
  </si>
  <si>
    <t>Montáž kontaktního zateplení vnějšího ostění hl. špalety do 200 mm z polystyrenu tl do 40 mm</t>
  </si>
  <si>
    <t>2026525746</t>
  </si>
  <si>
    <t>6*(2*1,0+2*0,75)+2*(2*1,5+2*0,75)+2*(1,5+2*1,35) "východní průčelí"</t>
  </si>
  <si>
    <t>6*(2*1,0+2*0,75)+1*(2*1,5+2*0,75)+2*(2*1,5+2*1,35) "západní průčelí"</t>
  </si>
  <si>
    <t>0 "severní průčelí"</t>
  </si>
  <si>
    <t>1*(2*1,5+2*0,75) "jižní průčelí"</t>
  </si>
  <si>
    <t>35</t>
  </si>
  <si>
    <t>283764160</t>
  </si>
  <si>
    <t>deska z extrudovaného polystyrénu BACHL XPS 300 SF 40 mm</t>
  </si>
  <si>
    <t>502343642</t>
  </si>
  <si>
    <t>30</t>
  </si>
  <si>
    <t>622221001</t>
  </si>
  <si>
    <t>Montáž kontaktního zateplení vnějších stěn z minerální vlny s podélnou orientací vláken tl do 40 mm</t>
  </si>
  <si>
    <t>1469108638</t>
  </si>
  <si>
    <t>0,15*(2*12,25+2*36,0)</t>
  </si>
  <si>
    <t>31</t>
  </si>
  <si>
    <t>631515180</t>
  </si>
  <si>
    <t>deska minerální izolační ISOVER TF PROFI tl. 40 mm</t>
  </si>
  <si>
    <t>-146033663</t>
  </si>
  <si>
    <t>622221021</t>
  </si>
  <si>
    <t>Montáž kontaktního zateplení vnějších stěn z minerální vlny s podélnou orientací vláken tl do 120 mm</t>
  </si>
  <si>
    <t>-667412794</t>
  </si>
  <si>
    <t>322,88-12*2,25*1,65-16*1,5*1,65-2*1,5*1,0-2*1,5*1,35 "východní průčelí"</t>
  </si>
  <si>
    <t>322,88-22*1,5*1,65-2*1,5*1,35 "západní průčelí"</t>
  </si>
  <si>
    <t>103,78-3*1,5*1,65 "severní průčelí"</t>
  </si>
  <si>
    <t>103,78-3*1,5*1,65 "jižní průčelí"</t>
  </si>
  <si>
    <t>22</t>
  </si>
  <si>
    <t>631515290</t>
  </si>
  <si>
    <t>deska minerální izolační ISOVER TF PROFI tl. 120 mm</t>
  </si>
  <si>
    <t>1380964890</t>
  </si>
  <si>
    <t>27</t>
  </si>
  <si>
    <t>622222001</t>
  </si>
  <si>
    <t>Montáž kontaktního zateplení vnějšího ostění hl. špalety do 200 mm z minerální vlny tl do 40 mm</t>
  </si>
  <si>
    <t>118292762</t>
  </si>
  <si>
    <t>16*(2*1,5+2*1,65)+12*(2*2,25+2*1,65)+2*(2*1,0+2*1,5)+2*(2*1,35+1,5) "východní průčelí"</t>
  </si>
  <si>
    <t>22*(2*1,5+2*1,65)+2*(2*1,35+1,5) "západní průčelí"</t>
  </si>
  <si>
    <t>3*(2*1,5+2*1,65) "severní průčelí"</t>
  </si>
  <si>
    <t>3*(2*1,5+2*1,65) "jižní průčelí"</t>
  </si>
  <si>
    <t>28</t>
  </si>
  <si>
    <t>-1469407637</t>
  </si>
  <si>
    <t>26</t>
  </si>
  <si>
    <t>622251105</t>
  </si>
  <si>
    <t>Příplatek k cenám kontaktního zateplení stěn za použití tepelněizolačních zátek z minerální vlny</t>
  </si>
  <si>
    <t>1454478682</t>
  </si>
  <si>
    <t>688,77</t>
  </si>
  <si>
    <t>38</t>
  </si>
  <si>
    <t>622511111</t>
  </si>
  <si>
    <t>Tenkovrstvá akrylátová mozaiková střednězrnná omítka včetně penetrace vnějších stěn</t>
  </si>
  <si>
    <t>-407785586</t>
  </si>
  <si>
    <t>147,22+0,3*79,8-0,5*(2*11,25+2*30,0)</t>
  </si>
  <si>
    <t>36</t>
  </si>
  <si>
    <t>622541011</t>
  </si>
  <si>
    <t>Tenkovrstvá silikonsilikátová zrnitá omítka tl. 1,5 mm včetně penetrace vnějších stěn</t>
  </si>
  <si>
    <t>565354894</t>
  </si>
  <si>
    <t>14,475+688,77+0,3*397,6</t>
  </si>
  <si>
    <t>123</t>
  </si>
  <si>
    <t>629995101</t>
  </si>
  <si>
    <t>Očištění vnějších ploch tlakovou vodou</t>
  </si>
  <si>
    <t>-305533744</t>
  </si>
  <si>
    <t>12</t>
  </si>
  <si>
    <t>637211121</t>
  </si>
  <si>
    <t>Okapový chodník z betonových dlaždic tl 40 mm kladených do písku se zalitím spár MC</t>
  </si>
  <si>
    <t>1567749713</t>
  </si>
  <si>
    <t>100</t>
  </si>
  <si>
    <t>644941121</t>
  </si>
  <si>
    <t>Montáž průchodky k větrací mřížce se zhotovením otvoru v tepelné izolaci</t>
  </si>
  <si>
    <t>-1074098606</t>
  </si>
  <si>
    <t>101</t>
  </si>
  <si>
    <t>286112330</t>
  </si>
  <si>
    <t>trubka KGEM s hrdlem 125X3,2X500 SN4KOEX,PVC</t>
  </si>
  <si>
    <t>1992778456</t>
  </si>
  <si>
    <t>14</t>
  </si>
  <si>
    <t>941211112</t>
  </si>
  <si>
    <t>Montáž lešení řadového rámového lehkého zatížení do 200 kg/m2 š do 0,9 m v do 25 m</t>
  </si>
  <si>
    <t>-2000617141</t>
  </si>
  <si>
    <t>2*369,25+2*118,69</t>
  </si>
  <si>
    <t>941211211</t>
  </si>
  <si>
    <t>Příplatek k lešení řadovému rámovému lehkému š 0,9 m v do 25 m za první a ZKD den použití</t>
  </si>
  <si>
    <t>-584827538</t>
  </si>
  <si>
    <t>16</t>
  </si>
  <si>
    <t>941211812</t>
  </si>
  <si>
    <t>Demontáž lešení řadového rámového lehkého zatížení do 200 kg/m2 š do 0,9 m v do 25 m</t>
  </si>
  <si>
    <t>-169698601</t>
  </si>
  <si>
    <t>17</t>
  </si>
  <si>
    <t>944511111</t>
  </si>
  <si>
    <t>Montáž ochranné sítě z textilie z umělých vláken</t>
  </si>
  <si>
    <t>-1564559540</t>
  </si>
  <si>
    <t>18</t>
  </si>
  <si>
    <t>944511811</t>
  </si>
  <si>
    <t>Demontáž ochranné sítě z textilie z umělých vláken</t>
  </si>
  <si>
    <t>1902602736</t>
  </si>
  <si>
    <t>19</t>
  </si>
  <si>
    <t>944711112</t>
  </si>
  <si>
    <t>Montáž záchytné stříšky š do 2 m</t>
  </si>
  <si>
    <t>-762458522</t>
  </si>
  <si>
    <t>20</t>
  </si>
  <si>
    <t>944711812</t>
  </si>
  <si>
    <t>Demontáž záchytné stříšky š do 2 m</t>
  </si>
  <si>
    <t>-1208389092</t>
  </si>
  <si>
    <t>106</t>
  </si>
  <si>
    <t>968062456</t>
  </si>
  <si>
    <t>Vybourání dřevěných dveřních zárubní pl přes 2 m2</t>
  </si>
  <si>
    <t>-1926725871</t>
  </si>
  <si>
    <t>4*1,5*2,15</t>
  </si>
  <si>
    <t>81</t>
  </si>
  <si>
    <t>978071621</t>
  </si>
  <si>
    <t>Otlučení omítky a odstranění izolace z desek hmotnosti do 120 kg/m3 tl přes 50 mm pl přes 1 m2</t>
  </si>
  <si>
    <t>976662554</t>
  </si>
  <si>
    <t>320,0-12*3,712-16*2,475-2*1,50 "východní průčelí"</t>
  </si>
  <si>
    <t>2*2,73 "západní průčelí"</t>
  </si>
  <si>
    <t>105,63-3*2,475 "severní průčelí"</t>
  </si>
  <si>
    <t>105,63-3*2,475 "jižní průčelí"</t>
  </si>
  <si>
    <t>82</t>
  </si>
  <si>
    <t>997013501</t>
  </si>
  <si>
    <t>Odvoz suti a vybouraných hmot na skládku nebo meziskládku do 1 km se složením</t>
  </si>
  <si>
    <t>-1514443791</t>
  </si>
  <si>
    <t>83</t>
  </si>
  <si>
    <t>997013509</t>
  </si>
  <si>
    <t>Příplatek k odvozu suti a vybouraných hmot na skládku ZKD 1 km přes 1 km</t>
  </si>
  <si>
    <t>-648368933</t>
  </si>
  <si>
    <t>84</t>
  </si>
  <si>
    <t>997013814</t>
  </si>
  <si>
    <t>Poplatek za uložení stavebního odpadu z izolačních hmot na skládce (skládkovné)</t>
  </si>
  <si>
    <t>-857366183</t>
  </si>
  <si>
    <t>39</t>
  </si>
  <si>
    <t>998011002</t>
  </si>
  <si>
    <t>Přesun hmot pro budovy zděné v do 12 m</t>
  </si>
  <si>
    <t>-2017427559</t>
  </si>
  <si>
    <t>13</t>
  </si>
  <si>
    <t>711161302</t>
  </si>
  <si>
    <t>Izolace proti zemní vlhkosti stěn foliemi nopovými pro běžné podmínky tl. 0,4 mm šířky 1,0 m</t>
  </si>
  <si>
    <t>-646768025</t>
  </si>
  <si>
    <t>0,5*(2*35,0+2*11,25)</t>
  </si>
  <si>
    <t>64</t>
  </si>
  <si>
    <t>721171915</t>
  </si>
  <si>
    <t>Potrubí z PP propojení potrubí DN 110</t>
  </si>
  <si>
    <t>-909738007</t>
  </si>
  <si>
    <t>65</t>
  </si>
  <si>
    <t>721171917</t>
  </si>
  <si>
    <t>Potrubí z PP propojení potrubí DN 160</t>
  </si>
  <si>
    <t>-1084725080</t>
  </si>
  <si>
    <t>62</t>
  </si>
  <si>
    <t>721242115</t>
  </si>
  <si>
    <t>Lapač střešních splavenin z PP se zápachovou klapkou a lapacím košem DN 110</t>
  </si>
  <si>
    <t>-1484173168</t>
  </si>
  <si>
    <t>63</t>
  </si>
  <si>
    <t>998721101</t>
  </si>
  <si>
    <t>Přesun hmot tonážní pro vnitřní kanalizace v objektech v do 6 m</t>
  </si>
  <si>
    <t>1377930313</t>
  </si>
  <si>
    <t>89</t>
  </si>
  <si>
    <t>741372013</t>
  </si>
  <si>
    <t>Montáž svítidlo LED bytové přisazené nástěnné reflektorové s čidlem</t>
  </si>
  <si>
    <t>1920593309</t>
  </si>
  <si>
    <t>90</t>
  </si>
  <si>
    <t>348SPC001</t>
  </si>
  <si>
    <t>svítidlo LED venkovní nástěnné se soumrakovým a pohybovým čidlem - provedení dle investora (odhad)</t>
  </si>
  <si>
    <t>515067283</t>
  </si>
  <si>
    <t>66</t>
  </si>
  <si>
    <t>741410021</t>
  </si>
  <si>
    <t>Montáž vodič uzemňovací pásek průřezu do 120 mm2 v městské zástavbě v zemi</t>
  </si>
  <si>
    <t>563678933</t>
  </si>
  <si>
    <t>2*35,8+2*12,05</t>
  </si>
  <si>
    <t>67</t>
  </si>
  <si>
    <t>354420620</t>
  </si>
  <si>
    <t>pás zemnící 30 x 4 mm FeZn</t>
  </si>
  <si>
    <t>kg</t>
  </si>
  <si>
    <t>-898445046</t>
  </si>
  <si>
    <t>68</t>
  </si>
  <si>
    <t>354418850</t>
  </si>
  <si>
    <t>svorka spojovací SS pro lano D8-10 mm</t>
  </si>
  <si>
    <t>2020959674</t>
  </si>
  <si>
    <t>69</t>
  </si>
  <si>
    <t>741420001</t>
  </si>
  <si>
    <t>Montáž drát nebo lano hromosvodné svodové D do 10 mm s podpěrou</t>
  </si>
  <si>
    <t>-1552064360</t>
  </si>
  <si>
    <t>2*(10,8+1,0)</t>
  </si>
  <si>
    <t>70</t>
  </si>
  <si>
    <t>354410730</t>
  </si>
  <si>
    <t>drát průměr 10 mm FeZn</t>
  </si>
  <si>
    <t>479131012</t>
  </si>
  <si>
    <t>Hmotnost: 0,62 kg/m</t>
  </si>
  <si>
    <t>P</t>
  </si>
  <si>
    <t>71</t>
  </si>
  <si>
    <t>354414150</t>
  </si>
  <si>
    <t>podpěra vedení PV 1b 15 FeZn do zdiva 150 mm</t>
  </si>
  <si>
    <t>331262406</t>
  </si>
  <si>
    <t>72</t>
  </si>
  <si>
    <t>354418310</t>
  </si>
  <si>
    <t>úhelník ochranný OU 2.0 na ochranu svodu 2 m</t>
  </si>
  <si>
    <t>-264844104</t>
  </si>
  <si>
    <t>73</t>
  </si>
  <si>
    <t>354418360</t>
  </si>
  <si>
    <t>držák ochranného úhelníku do zdiva DOU FeZn</t>
  </si>
  <si>
    <t>-1973627737</t>
  </si>
  <si>
    <t>74</t>
  </si>
  <si>
    <t>354421100</t>
  </si>
  <si>
    <t>štítek plastový č. 31 -  čísla svodů</t>
  </si>
  <si>
    <t>1319072352</t>
  </si>
  <si>
    <t>75</t>
  </si>
  <si>
    <t>354419250</t>
  </si>
  <si>
    <t>svorka zkušební SZ pro lano D6-12 mm   FeZn</t>
  </si>
  <si>
    <t>-359852181</t>
  </si>
  <si>
    <t>76</t>
  </si>
  <si>
    <t>741820001</t>
  </si>
  <si>
    <t>Měření zemních odporů zemniče</t>
  </si>
  <si>
    <t>-1114163663</t>
  </si>
  <si>
    <t>77</t>
  </si>
  <si>
    <t>741820011</t>
  </si>
  <si>
    <t>Měření zemnící síť délky pásku do 100 m</t>
  </si>
  <si>
    <t>-1268059404</t>
  </si>
  <si>
    <t>79</t>
  </si>
  <si>
    <t>741SPC001</t>
  </si>
  <si>
    <t>Demontáž svodů</t>
  </si>
  <si>
    <t>kpl</t>
  </si>
  <si>
    <t>715838705</t>
  </si>
  <si>
    <t>91</t>
  </si>
  <si>
    <t>741SPC002</t>
  </si>
  <si>
    <t>Úprava el. rozvodu pro venkovní LED svítidlo včetně průchodu stěnou</t>
  </si>
  <si>
    <t>1165008602</t>
  </si>
  <si>
    <t>78</t>
  </si>
  <si>
    <t>998741202</t>
  </si>
  <si>
    <t>Přesun hmot procentní pro silnoproud v objektech v do 12 m</t>
  </si>
  <si>
    <t>%</t>
  </si>
  <si>
    <t>-1870490002</t>
  </si>
  <si>
    <t>110</t>
  </si>
  <si>
    <t>742310001</t>
  </si>
  <si>
    <t>Montáž napájecího modulu k domácímu telefonu na DIN lištu</t>
  </si>
  <si>
    <t>1321784128</t>
  </si>
  <si>
    <t>111</t>
  </si>
  <si>
    <t>742310002</t>
  </si>
  <si>
    <t>Montáž komunikačního tabla k domácímu telefonu</t>
  </si>
  <si>
    <t>-704392856</t>
  </si>
  <si>
    <t>112</t>
  </si>
  <si>
    <t>742310003</t>
  </si>
  <si>
    <t>Montáž klimatického krytu pro komunikační tablo domácího telefonu</t>
  </si>
  <si>
    <t>751911927</t>
  </si>
  <si>
    <t>113</t>
  </si>
  <si>
    <t>742310004</t>
  </si>
  <si>
    <t>Montáž elektroinstalační krabice pod tablodomácího telefonu</t>
  </si>
  <si>
    <t>-982157626</t>
  </si>
  <si>
    <t>114</t>
  </si>
  <si>
    <t>742SPC001</t>
  </si>
  <si>
    <t>Zvonkové tablo včetně doplňků v provedení antivandal s podsvětlením, prodloužení vodičů (položka Z05 tabulky výrobků)</t>
  </si>
  <si>
    <t>568986970</t>
  </si>
  <si>
    <t>96</t>
  </si>
  <si>
    <t>764002851</t>
  </si>
  <si>
    <t>Demontáž oplechování parapetů do suti</t>
  </si>
  <si>
    <t>1705689900</t>
  </si>
  <si>
    <t>12*2,25+44*1,5</t>
  </si>
  <si>
    <t>51</t>
  </si>
  <si>
    <t>764004803</t>
  </si>
  <si>
    <t>Demontáž podokapního žlabu k dalšímu použití</t>
  </si>
  <si>
    <t>-264444767</t>
  </si>
  <si>
    <t>52</t>
  </si>
  <si>
    <t>764004863</t>
  </si>
  <si>
    <t>Demontáž svodu k dalšímu použití</t>
  </si>
  <si>
    <t>-1631764153</t>
  </si>
  <si>
    <t>4*10,8</t>
  </si>
  <si>
    <t>95</t>
  </si>
  <si>
    <t>764246445</t>
  </si>
  <si>
    <t>Oplechování parapetů rovných celoplošně lepené z TiZn předzvětralého plechu rš 400 mm</t>
  </si>
  <si>
    <t>-454635670</t>
  </si>
  <si>
    <t>53</t>
  </si>
  <si>
    <t>764501103</t>
  </si>
  <si>
    <t>Montáž žlabu podokapního půlkulatého</t>
  </si>
  <si>
    <t>56402011</t>
  </si>
  <si>
    <t>54</t>
  </si>
  <si>
    <t>764501107</t>
  </si>
  <si>
    <t>Montáž rohu nebo koutu pro podokapní půlkulatý žlab</t>
  </si>
  <si>
    <t>-1878255656</t>
  </si>
  <si>
    <t>55</t>
  </si>
  <si>
    <t>764501108</t>
  </si>
  <si>
    <t>Montáž kotlíku oválného (trychtýřového) pro podokapní žlab</t>
  </si>
  <si>
    <t>623569552</t>
  </si>
  <si>
    <t>102</t>
  </si>
  <si>
    <t>764508131</t>
  </si>
  <si>
    <t>Montáž kruhového svodu</t>
  </si>
  <si>
    <t>-776265786</t>
  </si>
  <si>
    <t>4*2,5</t>
  </si>
  <si>
    <t>103</t>
  </si>
  <si>
    <t>286112310</t>
  </si>
  <si>
    <t>trubka KGEM s hrdlem 110X3,2X3M SN4KOEX,PVC</t>
  </si>
  <si>
    <t>2146791302</t>
  </si>
  <si>
    <t>104</t>
  </si>
  <si>
    <t>764508131x</t>
  </si>
  <si>
    <t>Montáž kruhového svodu (zpětná)</t>
  </si>
  <si>
    <t>1954034200</t>
  </si>
  <si>
    <t>57</t>
  </si>
  <si>
    <t>764508132</t>
  </si>
  <si>
    <t>Montáž objímky kruhového svodu</t>
  </si>
  <si>
    <t>1378590300</t>
  </si>
  <si>
    <t>58</t>
  </si>
  <si>
    <t>553443310</t>
  </si>
  <si>
    <t>objímka svodu trn 200 mm 100 pozink</t>
  </si>
  <si>
    <t>-567050584</t>
  </si>
  <si>
    <t>59</t>
  </si>
  <si>
    <t>764508136</t>
  </si>
  <si>
    <t>Montáž odskoku kruhového svodu</t>
  </si>
  <si>
    <t>429324033</t>
  </si>
  <si>
    <t>61</t>
  </si>
  <si>
    <t>998764202</t>
  </si>
  <si>
    <t>Přesun hmot procentní pro konstrukce klempířské v objektech v do 12 m</t>
  </si>
  <si>
    <t>-2004511561</t>
  </si>
  <si>
    <t>92</t>
  </si>
  <si>
    <t>765121201</t>
  </si>
  <si>
    <t>Montáž krytiny betonové okapní větrací pás</t>
  </si>
  <si>
    <t>1384840885</t>
  </si>
  <si>
    <t>93</t>
  </si>
  <si>
    <t>592440350</t>
  </si>
  <si>
    <t>pás ochranný okapní - 100 mm, 1 role/5 m</t>
  </si>
  <si>
    <t>-59901882</t>
  </si>
  <si>
    <t>Spotřeba: 1 role/5 m</t>
  </si>
  <si>
    <t>94</t>
  </si>
  <si>
    <t>998765202</t>
  </si>
  <si>
    <t>Přesun hmot procentní pro krytiny skládané v objektech v do 12 m</t>
  </si>
  <si>
    <t>531342276</t>
  </si>
  <si>
    <t>105</t>
  </si>
  <si>
    <t>766662812</t>
  </si>
  <si>
    <t>Demontáž truhlářských prahů dveří dvoukřídlových</t>
  </si>
  <si>
    <t>709055628</t>
  </si>
  <si>
    <t>107</t>
  </si>
  <si>
    <t>766SPC001</t>
  </si>
  <si>
    <t>Montáž plastových dveří plochy přes 1 m2 otevíravých výšky do 2,5 m s rámem do zdiva</t>
  </si>
  <si>
    <t>873283241</t>
  </si>
  <si>
    <t>4*1,5*2,10</t>
  </si>
  <si>
    <t>108</t>
  </si>
  <si>
    <t>611SPC001</t>
  </si>
  <si>
    <t>Dveře plastové (položka 01 tabulky prvků) dvoukřídlé, prosklené, klika-klika, bezp. zámek, včetně sestavy schránek</t>
  </si>
  <si>
    <t>-2090020013</t>
  </si>
  <si>
    <t>109</t>
  </si>
  <si>
    <t>611SPC002</t>
  </si>
  <si>
    <t>Dveře plastové (položka 02 tabulky prvků) dvoukřídlé, prosklené, klika-klika, bezp. zámek</t>
  </si>
  <si>
    <t>1557609691</t>
  </si>
  <si>
    <t>85</t>
  </si>
  <si>
    <t>767810122</t>
  </si>
  <si>
    <t>Montáž mřížek větracích kruhových průměru do 200 mm</t>
  </si>
  <si>
    <t>129987156</t>
  </si>
  <si>
    <t>3*(16+8)</t>
  </si>
  <si>
    <t>97</t>
  </si>
  <si>
    <t>562456440</t>
  </si>
  <si>
    <t>mřížka větrací plast VM 125 B bílá se síťovinou</t>
  </si>
  <si>
    <t>-1053431462</t>
  </si>
  <si>
    <t>87</t>
  </si>
  <si>
    <t>767812611</t>
  </si>
  <si>
    <t>Montáž markýz fasádních 2000 mm</t>
  </si>
  <si>
    <t>2044072358</t>
  </si>
  <si>
    <t>88</t>
  </si>
  <si>
    <t>553465410x</t>
  </si>
  <si>
    <t>markýza  šířka 150 cm x 100cm</t>
  </si>
  <si>
    <t>-922388561</t>
  </si>
  <si>
    <t>80</t>
  </si>
  <si>
    <t>767996701</t>
  </si>
  <si>
    <t>Demontáž atypických zámečnických konstrukcí řezáním hmotnosti jednotlivých dílů do 50 kg (držáky vlajek)</t>
  </si>
  <si>
    <t>971405635</t>
  </si>
  <si>
    <t>98</t>
  </si>
  <si>
    <t>767SPC001</t>
  </si>
  <si>
    <t>Demontáž větracích mřížek, vyčištění průduchů</t>
  </si>
  <si>
    <t>1213125038</t>
  </si>
  <si>
    <t>115</t>
  </si>
  <si>
    <t>767SPC002</t>
  </si>
  <si>
    <t>Z02-Dodávka a montáž držáků satelitu vč.průchodky s PE chráničkou D20</t>
  </si>
  <si>
    <t>-1186774425</t>
  </si>
  <si>
    <t>116</t>
  </si>
  <si>
    <t>767SPC003</t>
  </si>
  <si>
    <t>Z03-Dodávka a montáž sušáků na prádlo nerez podokenních kotvených do zdiva</t>
  </si>
  <si>
    <t>-129454973</t>
  </si>
  <si>
    <t>121</t>
  </si>
  <si>
    <t>767SPC004</t>
  </si>
  <si>
    <t>Demontáž mříží suterénních oken</t>
  </si>
  <si>
    <t>ks</t>
  </si>
  <si>
    <t>-1974471306</t>
  </si>
  <si>
    <t>99</t>
  </si>
  <si>
    <t>998767202</t>
  </si>
  <si>
    <t>Přesun hmot procentní pro zámečnické konstrukce v objektech v do 12 m</t>
  </si>
  <si>
    <t>-1109854252</t>
  </si>
  <si>
    <t>117</t>
  </si>
  <si>
    <t>781SPC001</t>
  </si>
  <si>
    <t>Montáž obkladů parapetů šířky do 350 mm z dlaždic keramických lepených flexibilním lepidlem</t>
  </si>
  <si>
    <t>836666957</t>
  </si>
  <si>
    <t>118</t>
  </si>
  <si>
    <t>597614080</t>
  </si>
  <si>
    <t>dlaždice keramické slinuté neglazované mrazuvzdorné TAURUS Color Light Grey S 29,8 x 29,8 x 0,9 cm</t>
  </si>
  <si>
    <t>822894126</t>
  </si>
  <si>
    <t>0,3*(12*1,0+4*1,5)</t>
  </si>
  <si>
    <t>119</t>
  </si>
  <si>
    <t>597SPC001</t>
  </si>
  <si>
    <t>dlaždice keramické slinuté neglazované mrazuvzdorné TAURUS Color Light Grey S balkonové (s okapnicí)</t>
  </si>
  <si>
    <t>519507163</t>
  </si>
  <si>
    <t>(12*1,0+4*1,5)/0,3</t>
  </si>
  <si>
    <t>120</t>
  </si>
  <si>
    <t>998781201</t>
  </si>
  <si>
    <t>Přesun hmot procentní pro obklady keramické v objektech v do 6 m</t>
  </si>
  <si>
    <t>188085226</t>
  </si>
  <si>
    <t>122</t>
  </si>
  <si>
    <t>05300200x</t>
  </si>
  <si>
    <t>Poplatek za zábor veřejného prostranství za m2/den</t>
  </si>
  <si>
    <t>m2/den</t>
  </si>
  <si>
    <t>1024</t>
  </si>
  <si>
    <t>600218037</t>
  </si>
  <si>
    <t>(2*35,0+2*11,25)*1,0*60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</si>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</sst>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sz val="8"/>
      <color indexed="10"/>
      <name val="Trebuchet MS"/>
    </font>
    <font>
      <i/>
      <sz val="7"/>
      <color indexed="55"/>
      <name val="Trebuchet MS"/>
    </font>
    <font>
      <sz val="8"/>
      <name val="Trebuchet MS"/>
      <family val="2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9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Border="1" applyProtection="1"/>
    <xf numFmtId="0" fontId="0" fillId="0" borderId="14" xfId="0" applyBorder="1" applyProtection="1"/>
    <xf numFmtId="0" fontId="22" fillId="0" borderId="1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vertical="center"/>
    </xf>
    <xf numFmtId="0" fontId="22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/>
    </xf>
    <xf numFmtId="4" fontId="24" fillId="0" borderId="13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4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166" fontId="29" fillId="0" borderId="16" xfId="0" applyNumberFormat="1" applyFont="1" applyBorder="1" applyAlignment="1" applyProtection="1">
      <alignment vertical="center"/>
    </xf>
    <xf numFmtId="4" fontId="29" fillId="0" borderId="17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2" fillId="3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4" fontId="22" fillId="0" borderId="14" xfId="0" applyNumberFormat="1" applyFont="1" applyBorder="1" applyAlignment="1" applyProtection="1">
      <alignment vertical="center"/>
    </xf>
    <xf numFmtId="164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 applyProtection="1">
      <alignment vertical="center"/>
    </xf>
    <xf numFmtId="0" fontId="25" fillId="4" borderId="0" xfId="0" applyFont="1" applyFill="1" applyBorder="1" applyAlignment="1" applyProtection="1">
      <alignment horizontal="left" vertical="center"/>
    </xf>
    <xf numFmtId="0" fontId="0" fillId="2" borderId="0" xfId="0" applyFill="1" applyProtection="1"/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17" fillId="0" borderId="2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</xf>
    <xf numFmtId="0" fontId="22" fillId="0" borderId="1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4" fillId="0" borderId="11" xfId="0" applyNumberFormat="1" applyFont="1" applyBorder="1" applyAlignment="1" applyProtection="1"/>
    <xf numFmtId="166" fontId="34" fillId="0" borderId="12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3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4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4" xfId="0" applyFont="1" applyBorder="1" applyAlignment="1" applyProtection="1">
      <alignment horizontal="center" vertical="center"/>
    </xf>
    <xf numFmtId="49" fontId="0" fillId="0" borderId="24" xfId="0" applyNumberFormat="1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7" fontId="0" fillId="0" borderId="24" xfId="0" applyNumberFormat="1" applyFont="1" applyBorder="1" applyAlignment="1" applyProtection="1">
      <alignment vertical="center"/>
    </xf>
    <xf numFmtId="0" fontId="1" fillId="3" borderId="24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4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</xf>
    <xf numFmtId="49" fontId="36" fillId="0" borderId="24" xfId="0" applyNumberFormat="1" applyFont="1" applyBorder="1" applyAlignment="1" applyProtection="1">
      <alignment horizontal="left" vertical="center" wrapText="1"/>
    </xf>
    <xf numFmtId="0" fontId="36" fillId="0" borderId="24" xfId="0" applyFont="1" applyBorder="1" applyAlignment="1" applyProtection="1">
      <alignment horizontal="center" vertical="center" wrapText="1"/>
    </xf>
    <xf numFmtId="167" fontId="36" fillId="0" borderId="24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1" fillId="0" borderId="0" xfId="0" applyNumberFormat="1" applyFont="1" applyBorder="1" applyAlignment="1" applyProtection="1">
      <alignment vertical="center"/>
    </xf>
    <xf numFmtId="4" fontId="20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25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 wrapText="1"/>
    </xf>
    <xf numFmtId="4" fontId="25" fillId="0" borderId="0" xfId="0" applyNumberFormat="1" applyFont="1" applyBorder="1" applyAlignment="1" applyProtection="1">
      <alignment horizontal="right" vertical="center"/>
    </xf>
    <xf numFmtId="4" fontId="25" fillId="0" borderId="0" xfId="0" applyNumberFormat="1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left" vertical="center"/>
    </xf>
    <xf numFmtId="4" fontId="28" fillId="0" borderId="0" xfId="0" applyNumberFormat="1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4" fontId="25" fillId="4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" fontId="3" fillId="4" borderId="25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32" fillId="0" borderId="0" xfId="0" applyNumberFormat="1" applyFont="1" applyBorder="1" applyAlignment="1" applyProtection="1">
      <alignment vertical="center"/>
    </xf>
    <xf numFmtId="0" fontId="0" fillId="0" borderId="24" xfId="0" applyFont="1" applyBorder="1" applyAlignment="1" applyProtection="1">
      <alignment horizontal="left" vertical="center" wrapText="1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vertical="center"/>
    </xf>
    <xf numFmtId="0" fontId="2" fillId="4" borderId="22" xfId="0" applyFont="1" applyFill="1" applyBorder="1" applyAlignment="1" applyProtection="1">
      <alignment horizontal="center" vertical="center" wrapText="1"/>
    </xf>
    <xf numFmtId="0" fontId="33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36" fillId="0" borderId="24" xfId="0" applyFont="1" applyBorder="1" applyAlignment="1" applyProtection="1">
      <alignment horizontal="left" vertical="center" wrapText="1"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</xf>
    <xf numFmtId="4" fontId="36" fillId="0" borderId="24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38" fillId="0" borderId="11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Border="1" applyAlignment="1" applyProtection="1"/>
    <xf numFmtId="4" fontId="5" fillId="0" borderId="16" xfId="0" applyNumberFormat="1" applyFont="1" applyBorder="1" applyAlignment="1" applyProtection="1">
      <alignment vertical="center"/>
    </xf>
    <xf numFmtId="4" fontId="6" fillId="0" borderId="22" xfId="0" applyNumberFormat="1" applyFont="1" applyBorder="1" applyAlignment="1" applyProtection="1"/>
    <xf numFmtId="4" fontId="6" fillId="0" borderId="22" xfId="0" applyNumberFormat="1" applyFont="1" applyBorder="1" applyAlignment="1" applyProtection="1">
      <alignment vertical="center"/>
    </xf>
    <xf numFmtId="4" fontId="5" fillId="0" borderId="11" xfId="0" applyNumberFormat="1" applyFont="1" applyBorder="1" applyAlignment="1" applyProtection="1"/>
    <xf numFmtId="4" fontId="5" fillId="0" borderId="11" xfId="0" applyNumberFormat="1" applyFont="1" applyBorder="1" applyAlignment="1" applyProtection="1">
      <alignment vertical="center"/>
    </xf>
    <xf numFmtId="4" fontId="6" fillId="0" borderId="16" xfId="0" applyNumberFormat="1" applyFont="1" applyBorder="1" applyAlignment="1" applyProtection="1"/>
    <xf numFmtId="4" fontId="6" fillId="0" borderId="16" xfId="0" applyNumberFormat="1" applyFont="1" applyBorder="1" applyAlignment="1" applyProtection="1">
      <alignment vertical="center"/>
    </xf>
    <xf numFmtId="0" fontId="13" fillId="2" borderId="0" xfId="1" applyFont="1" applyFill="1" applyAlignment="1" applyProtection="1">
      <alignment horizontal="center" vertical="center"/>
    </xf>
    <xf numFmtId="4" fontId="25" fillId="0" borderId="11" xfId="0" applyNumberFormat="1" applyFont="1" applyBorder="1" applyAlignment="1" applyProtection="1"/>
    <xf numFmtId="4" fontId="3" fillId="0" borderId="11" xfId="0" applyNumberFormat="1" applyFont="1" applyBorder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195" t="s">
        <v>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R2" s="230" t="s">
        <v>8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50000000000003" customHeight="1">
      <c r="B4" s="23"/>
      <c r="C4" s="197" t="s">
        <v>12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24"/>
      <c r="AS4" s="25" t="s">
        <v>13</v>
      </c>
      <c r="BE4" s="26" t="s">
        <v>14</v>
      </c>
      <c r="BS4" s="19" t="s">
        <v>15</v>
      </c>
    </row>
    <row r="5" spans="1:73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01" t="s">
        <v>17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7"/>
      <c r="AQ5" s="24"/>
      <c r="BE5" s="199" t="s">
        <v>18</v>
      </c>
      <c r="BS5" s="19" t="s">
        <v>9</v>
      </c>
    </row>
    <row r="6" spans="1:73" ht="36.950000000000003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203" t="s">
        <v>20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7"/>
      <c r="AQ6" s="24"/>
      <c r="BE6" s="200"/>
      <c r="BS6" s="19" t="s">
        <v>9</v>
      </c>
    </row>
    <row r="7" spans="1:73" ht="14.45" customHeight="1">
      <c r="B7" s="23"/>
      <c r="C7" s="27"/>
      <c r="D7" s="31" t="s">
        <v>21</v>
      </c>
      <c r="E7" s="27"/>
      <c r="F7" s="27"/>
      <c r="G7" s="27"/>
      <c r="H7" s="27"/>
      <c r="I7" s="27"/>
      <c r="J7" s="27"/>
      <c r="K7" s="29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22</v>
      </c>
      <c r="AO7" s="27"/>
      <c r="AP7" s="27"/>
      <c r="AQ7" s="24"/>
      <c r="BE7" s="200"/>
      <c r="BS7" s="19" t="s">
        <v>9</v>
      </c>
    </row>
    <row r="8" spans="1:73" ht="14.45" customHeight="1">
      <c r="B8" s="23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32" t="s">
        <v>27</v>
      </c>
      <c r="AO8" s="27"/>
      <c r="AP8" s="27"/>
      <c r="AQ8" s="24"/>
      <c r="BE8" s="200"/>
      <c r="BS8" s="19" t="s">
        <v>9</v>
      </c>
    </row>
    <row r="9" spans="1:73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00"/>
      <c r="BS9" s="19" t="s">
        <v>9</v>
      </c>
    </row>
    <row r="10" spans="1:73" ht="14.45" customHeight="1">
      <c r="B10" s="23"/>
      <c r="C10" s="27"/>
      <c r="D10" s="31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29</v>
      </c>
      <c r="AL10" s="27"/>
      <c r="AM10" s="27"/>
      <c r="AN10" s="29" t="s">
        <v>22</v>
      </c>
      <c r="AO10" s="27"/>
      <c r="AP10" s="27"/>
      <c r="AQ10" s="24"/>
      <c r="BE10" s="200"/>
      <c r="BS10" s="19" t="s">
        <v>9</v>
      </c>
    </row>
    <row r="11" spans="1:73" ht="18.399999999999999" customHeight="1">
      <c r="B11" s="23"/>
      <c r="C11" s="27"/>
      <c r="D11" s="27"/>
      <c r="E11" s="29" t="s">
        <v>25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30</v>
      </c>
      <c r="AL11" s="27"/>
      <c r="AM11" s="27"/>
      <c r="AN11" s="29" t="s">
        <v>22</v>
      </c>
      <c r="AO11" s="27"/>
      <c r="AP11" s="27"/>
      <c r="AQ11" s="24"/>
      <c r="BE11" s="200"/>
      <c r="BS11" s="19" t="s">
        <v>9</v>
      </c>
    </row>
    <row r="12" spans="1:73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00"/>
      <c r="BS12" s="19" t="s">
        <v>9</v>
      </c>
    </row>
    <row r="13" spans="1:73" ht="14.45" customHeight="1">
      <c r="B13" s="23"/>
      <c r="C13" s="27"/>
      <c r="D13" s="31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29</v>
      </c>
      <c r="AL13" s="27"/>
      <c r="AM13" s="27"/>
      <c r="AN13" s="33" t="s">
        <v>32</v>
      </c>
      <c r="AO13" s="27"/>
      <c r="AP13" s="27"/>
      <c r="AQ13" s="24"/>
      <c r="BE13" s="200"/>
      <c r="BS13" s="19" t="s">
        <v>9</v>
      </c>
    </row>
    <row r="14" spans="1:73" ht="15">
      <c r="B14" s="23"/>
      <c r="C14" s="27"/>
      <c r="D14" s="27"/>
      <c r="E14" s="204" t="s">
        <v>32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31" t="s">
        <v>30</v>
      </c>
      <c r="AL14" s="27"/>
      <c r="AM14" s="27"/>
      <c r="AN14" s="33" t="s">
        <v>32</v>
      </c>
      <c r="AO14" s="27"/>
      <c r="AP14" s="27"/>
      <c r="AQ14" s="24"/>
      <c r="BE14" s="200"/>
      <c r="BS14" s="19" t="s">
        <v>9</v>
      </c>
    </row>
    <row r="15" spans="1:73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00"/>
      <c r="BS15" s="19" t="s">
        <v>6</v>
      </c>
    </row>
    <row r="16" spans="1:73" ht="14.45" customHeight="1">
      <c r="B16" s="23"/>
      <c r="C16" s="27"/>
      <c r="D16" s="31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29</v>
      </c>
      <c r="AL16" s="27"/>
      <c r="AM16" s="27"/>
      <c r="AN16" s="29" t="s">
        <v>22</v>
      </c>
      <c r="AO16" s="27"/>
      <c r="AP16" s="27"/>
      <c r="AQ16" s="24"/>
      <c r="BE16" s="200"/>
      <c r="BS16" s="19" t="s">
        <v>6</v>
      </c>
    </row>
    <row r="17" spans="2:71" ht="18.399999999999999" customHeight="1">
      <c r="B17" s="23"/>
      <c r="C17" s="27"/>
      <c r="D17" s="27"/>
      <c r="E17" s="29" t="s">
        <v>25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30</v>
      </c>
      <c r="AL17" s="27"/>
      <c r="AM17" s="27"/>
      <c r="AN17" s="29" t="s">
        <v>22</v>
      </c>
      <c r="AO17" s="27"/>
      <c r="AP17" s="27"/>
      <c r="AQ17" s="24"/>
      <c r="BE17" s="200"/>
      <c r="BS17" s="19" t="s">
        <v>34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00"/>
      <c r="BS18" s="19" t="s">
        <v>9</v>
      </c>
    </row>
    <row r="19" spans="2:71" ht="14.45" customHeight="1">
      <c r="B19" s="23"/>
      <c r="C19" s="27"/>
      <c r="D19" s="31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29</v>
      </c>
      <c r="AL19" s="27"/>
      <c r="AM19" s="27"/>
      <c r="AN19" s="29" t="s">
        <v>22</v>
      </c>
      <c r="AO19" s="27"/>
      <c r="AP19" s="27"/>
      <c r="AQ19" s="24"/>
      <c r="BE19" s="200"/>
      <c r="BS19" s="19" t="s">
        <v>9</v>
      </c>
    </row>
    <row r="20" spans="2:71" ht="18.399999999999999" customHeight="1">
      <c r="B20" s="23"/>
      <c r="C20" s="27"/>
      <c r="D20" s="27"/>
      <c r="E20" s="29" t="s">
        <v>25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30</v>
      </c>
      <c r="AL20" s="27"/>
      <c r="AM20" s="27"/>
      <c r="AN20" s="29" t="s">
        <v>22</v>
      </c>
      <c r="AO20" s="27"/>
      <c r="AP20" s="27"/>
      <c r="AQ20" s="24"/>
      <c r="BE20" s="200"/>
    </row>
    <row r="21" spans="2:71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00"/>
    </row>
    <row r="22" spans="2:71" ht="15">
      <c r="B22" s="23"/>
      <c r="C22" s="27"/>
      <c r="D22" s="31" t="s">
        <v>36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00"/>
    </row>
    <row r="23" spans="2:71" ht="22.5" customHeight="1">
      <c r="B23" s="23"/>
      <c r="C23" s="27"/>
      <c r="D23" s="27"/>
      <c r="E23" s="206" t="s">
        <v>22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7"/>
      <c r="AP23" s="27"/>
      <c r="AQ23" s="24"/>
      <c r="BE23" s="200"/>
    </row>
    <row r="24" spans="2:71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00"/>
    </row>
    <row r="25" spans="2:71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00"/>
    </row>
    <row r="26" spans="2:71" ht="14.45" customHeight="1">
      <c r="B26" s="23"/>
      <c r="C26" s="27"/>
      <c r="D26" s="35" t="s">
        <v>37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7">
        <f>ROUND(AG87,2)</f>
        <v>0</v>
      </c>
      <c r="AL26" s="202"/>
      <c r="AM26" s="202"/>
      <c r="AN26" s="202"/>
      <c r="AO26" s="202"/>
      <c r="AP26" s="27"/>
      <c r="AQ26" s="24"/>
      <c r="BE26" s="200"/>
    </row>
    <row r="27" spans="2:71" ht="14.45" customHeight="1">
      <c r="B27" s="23"/>
      <c r="C27" s="27"/>
      <c r="D27" s="35" t="s">
        <v>38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7">
        <f>ROUND(AG90,2)</f>
        <v>0</v>
      </c>
      <c r="AL27" s="207"/>
      <c r="AM27" s="207"/>
      <c r="AN27" s="207"/>
      <c r="AO27" s="207"/>
      <c r="AP27" s="27"/>
      <c r="AQ27" s="24"/>
      <c r="BE27" s="200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00"/>
    </row>
    <row r="29" spans="2:71" s="1" customFormat="1" ht="25.9" customHeight="1">
      <c r="B29" s="36"/>
      <c r="C29" s="37"/>
      <c r="D29" s="39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8">
        <f>ROUND(AK26+AK27,2)</f>
        <v>0</v>
      </c>
      <c r="AL29" s="209"/>
      <c r="AM29" s="209"/>
      <c r="AN29" s="209"/>
      <c r="AO29" s="209"/>
      <c r="AP29" s="37"/>
      <c r="AQ29" s="38"/>
      <c r="BE29" s="200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00"/>
    </row>
    <row r="31" spans="2:71" s="2" customFormat="1" ht="14.45" customHeight="1">
      <c r="B31" s="41"/>
      <c r="C31" s="42"/>
      <c r="D31" s="43" t="s">
        <v>40</v>
      </c>
      <c r="E31" s="42"/>
      <c r="F31" s="43" t="s">
        <v>41</v>
      </c>
      <c r="G31" s="42"/>
      <c r="H31" s="42"/>
      <c r="I31" s="42"/>
      <c r="J31" s="42"/>
      <c r="K31" s="42"/>
      <c r="L31" s="192">
        <v>0.21</v>
      </c>
      <c r="M31" s="193"/>
      <c r="N31" s="193"/>
      <c r="O31" s="193"/>
      <c r="P31" s="42"/>
      <c r="Q31" s="42"/>
      <c r="R31" s="42"/>
      <c r="S31" s="42"/>
      <c r="T31" s="45" t="s">
        <v>42</v>
      </c>
      <c r="U31" s="42"/>
      <c r="V31" s="42"/>
      <c r="W31" s="194">
        <f>ROUND(AZ87+SUM(CD91:CD95),2)</f>
        <v>0</v>
      </c>
      <c r="X31" s="193"/>
      <c r="Y31" s="193"/>
      <c r="Z31" s="193"/>
      <c r="AA31" s="193"/>
      <c r="AB31" s="193"/>
      <c r="AC31" s="193"/>
      <c r="AD31" s="193"/>
      <c r="AE31" s="193"/>
      <c r="AF31" s="42"/>
      <c r="AG31" s="42"/>
      <c r="AH31" s="42"/>
      <c r="AI31" s="42"/>
      <c r="AJ31" s="42"/>
      <c r="AK31" s="194">
        <f>ROUND(AV87+SUM(BY91:BY95),2)</f>
        <v>0</v>
      </c>
      <c r="AL31" s="193"/>
      <c r="AM31" s="193"/>
      <c r="AN31" s="193"/>
      <c r="AO31" s="193"/>
      <c r="AP31" s="42"/>
      <c r="AQ31" s="46"/>
      <c r="BE31" s="200"/>
    </row>
    <row r="32" spans="2:71" s="2" customFormat="1" ht="14.45" customHeight="1">
      <c r="B32" s="41"/>
      <c r="C32" s="42"/>
      <c r="D32" s="42"/>
      <c r="E32" s="42"/>
      <c r="F32" s="43" t="s">
        <v>43</v>
      </c>
      <c r="G32" s="42"/>
      <c r="H32" s="42"/>
      <c r="I32" s="42"/>
      <c r="J32" s="42"/>
      <c r="K32" s="42"/>
      <c r="L32" s="192">
        <v>0.15</v>
      </c>
      <c r="M32" s="193"/>
      <c r="N32" s="193"/>
      <c r="O32" s="193"/>
      <c r="P32" s="42"/>
      <c r="Q32" s="42"/>
      <c r="R32" s="42"/>
      <c r="S32" s="42"/>
      <c r="T32" s="45" t="s">
        <v>42</v>
      </c>
      <c r="U32" s="42"/>
      <c r="V32" s="42"/>
      <c r="W32" s="194">
        <f>ROUND(BA87+SUM(CE91:CE95),2)</f>
        <v>0</v>
      </c>
      <c r="X32" s="193"/>
      <c r="Y32" s="193"/>
      <c r="Z32" s="193"/>
      <c r="AA32" s="193"/>
      <c r="AB32" s="193"/>
      <c r="AC32" s="193"/>
      <c r="AD32" s="193"/>
      <c r="AE32" s="193"/>
      <c r="AF32" s="42"/>
      <c r="AG32" s="42"/>
      <c r="AH32" s="42"/>
      <c r="AI32" s="42"/>
      <c r="AJ32" s="42"/>
      <c r="AK32" s="194">
        <f>ROUND(AW87+SUM(BZ91:BZ95),2)</f>
        <v>0</v>
      </c>
      <c r="AL32" s="193"/>
      <c r="AM32" s="193"/>
      <c r="AN32" s="193"/>
      <c r="AO32" s="193"/>
      <c r="AP32" s="42"/>
      <c r="AQ32" s="46"/>
      <c r="BE32" s="200"/>
    </row>
    <row r="33" spans="2:57" s="2" customFormat="1" ht="14.45" hidden="1" customHeight="1">
      <c r="B33" s="41"/>
      <c r="C33" s="42"/>
      <c r="D33" s="42"/>
      <c r="E33" s="42"/>
      <c r="F33" s="43" t="s">
        <v>44</v>
      </c>
      <c r="G33" s="42"/>
      <c r="H33" s="42"/>
      <c r="I33" s="42"/>
      <c r="J33" s="42"/>
      <c r="K33" s="42"/>
      <c r="L33" s="192">
        <v>0.21</v>
      </c>
      <c r="M33" s="193"/>
      <c r="N33" s="193"/>
      <c r="O33" s="193"/>
      <c r="P33" s="42"/>
      <c r="Q33" s="42"/>
      <c r="R33" s="42"/>
      <c r="S33" s="42"/>
      <c r="T33" s="45" t="s">
        <v>42</v>
      </c>
      <c r="U33" s="42"/>
      <c r="V33" s="42"/>
      <c r="W33" s="194">
        <f>ROUND(BB87+SUM(CF91:CF95),2)</f>
        <v>0</v>
      </c>
      <c r="X33" s="193"/>
      <c r="Y33" s="193"/>
      <c r="Z33" s="193"/>
      <c r="AA33" s="193"/>
      <c r="AB33" s="193"/>
      <c r="AC33" s="193"/>
      <c r="AD33" s="193"/>
      <c r="AE33" s="193"/>
      <c r="AF33" s="42"/>
      <c r="AG33" s="42"/>
      <c r="AH33" s="42"/>
      <c r="AI33" s="42"/>
      <c r="AJ33" s="42"/>
      <c r="AK33" s="194">
        <v>0</v>
      </c>
      <c r="AL33" s="193"/>
      <c r="AM33" s="193"/>
      <c r="AN33" s="193"/>
      <c r="AO33" s="193"/>
      <c r="AP33" s="42"/>
      <c r="AQ33" s="46"/>
      <c r="BE33" s="200"/>
    </row>
    <row r="34" spans="2:57" s="2" customFormat="1" ht="14.45" hidden="1" customHeight="1">
      <c r="B34" s="41"/>
      <c r="C34" s="42"/>
      <c r="D34" s="42"/>
      <c r="E34" s="42"/>
      <c r="F34" s="43" t="s">
        <v>45</v>
      </c>
      <c r="G34" s="42"/>
      <c r="H34" s="42"/>
      <c r="I34" s="42"/>
      <c r="J34" s="42"/>
      <c r="K34" s="42"/>
      <c r="L34" s="192">
        <v>0.15</v>
      </c>
      <c r="M34" s="193"/>
      <c r="N34" s="193"/>
      <c r="O34" s="193"/>
      <c r="P34" s="42"/>
      <c r="Q34" s="42"/>
      <c r="R34" s="42"/>
      <c r="S34" s="42"/>
      <c r="T34" s="45" t="s">
        <v>42</v>
      </c>
      <c r="U34" s="42"/>
      <c r="V34" s="42"/>
      <c r="W34" s="194">
        <f>ROUND(BC87+SUM(CG91:CG95),2)</f>
        <v>0</v>
      </c>
      <c r="X34" s="193"/>
      <c r="Y34" s="193"/>
      <c r="Z34" s="193"/>
      <c r="AA34" s="193"/>
      <c r="AB34" s="193"/>
      <c r="AC34" s="193"/>
      <c r="AD34" s="193"/>
      <c r="AE34" s="193"/>
      <c r="AF34" s="42"/>
      <c r="AG34" s="42"/>
      <c r="AH34" s="42"/>
      <c r="AI34" s="42"/>
      <c r="AJ34" s="42"/>
      <c r="AK34" s="194">
        <v>0</v>
      </c>
      <c r="AL34" s="193"/>
      <c r="AM34" s="193"/>
      <c r="AN34" s="193"/>
      <c r="AO34" s="193"/>
      <c r="AP34" s="42"/>
      <c r="AQ34" s="46"/>
      <c r="BE34" s="200"/>
    </row>
    <row r="35" spans="2:57" s="2" customFormat="1" ht="14.45" hidden="1" customHeight="1">
      <c r="B35" s="41"/>
      <c r="C35" s="42"/>
      <c r="D35" s="42"/>
      <c r="E35" s="42"/>
      <c r="F35" s="43" t="s">
        <v>46</v>
      </c>
      <c r="G35" s="42"/>
      <c r="H35" s="42"/>
      <c r="I35" s="42"/>
      <c r="J35" s="42"/>
      <c r="K35" s="42"/>
      <c r="L35" s="192">
        <v>0</v>
      </c>
      <c r="M35" s="193"/>
      <c r="N35" s="193"/>
      <c r="O35" s="193"/>
      <c r="P35" s="42"/>
      <c r="Q35" s="42"/>
      <c r="R35" s="42"/>
      <c r="S35" s="42"/>
      <c r="T35" s="45" t="s">
        <v>42</v>
      </c>
      <c r="U35" s="42"/>
      <c r="V35" s="42"/>
      <c r="W35" s="194">
        <f>ROUND(BD87+SUM(CH91:CH95),2)</f>
        <v>0</v>
      </c>
      <c r="X35" s="193"/>
      <c r="Y35" s="193"/>
      <c r="Z35" s="193"/>
      <c r="AA35" s="193"/>
      <c r="AB35" s="193"/>
      <c r="AC35" s="193"/>
      <c r="AD35" s="193"/>
      <c r="AE35" s="193"/>
      <c r="AF35" s="42"/>
      <c r="AG35" s="42"/>
      <c r="AH35" s="42"/>
      <c r="AI35" s="42"/>
      <c r="AJ35" s="42"/>
      <c r="AK35" s="194">
        <v>0</v>
      </c>
      <c r="AL35" s="193"/>
      <c r="AM35" s="193"/>
      <c r="AN35" s="193"/>
      <c r="AO35" s="193"/>
      <c r="AP35" s="42"/>
      <c r="AQ35" s="46"/>
    </row>
    <row r="36" spans="2:57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" customHeight="1">
      <c r="B37" s="36"/>
      <c r="C37" s="47"/>
      <c r="D37" s="48" t="s">
        <v>47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48</v>
      </c>
      <c r="U37" s="49"/>
      <c r="V37" s="49"/>
      <c r="W37" s="49"/>
      <c r="X37" s="210" t="s">
        <v>49</v>
      </c>
      <c r="Y37" s="211"/>
      <c r="Z37" s="211"/>
      <c r="AA37" s="211"/>
      <c r="AB37" s="211"/>
      <c r="AC37" s="49"/>
      <c r="AD37" s="49"/>
      <c r="AE37" s="49"/>
      <c r="AF37" s="49"/>
      <c r="AG37" s="49"/>
      <c r="AH37" s="49"/>
      <c r="AI37" s="49"/>
      <c r="AJ37" s="49"/>
      <c r="AK37" s="212">
        <f>SUM(AK29:AK35)</f>
        <v>0</v>
      </c>
      <c r="AL37" s="211"/>
      <c r="AM37" s="211"/>
      <c r="AN37" s="211"/>
      <c r="AO37" s="213"/>
      <c r="AP37" s="47"/>
      <c r="AQ37" s="38"/>
    </row>
    <row r="38" spans="2:57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57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57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57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57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57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57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57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57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57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5">
      <c r="B49" s="36"/>
      <c r="C49" s="37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51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5">
      <c r="B58" s="36"/>
      <c r="C58" s="37"/>
      <c r="D58" s="56" t="s">
        <v>52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53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52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53</v>
      </c>
      <c r="AN58" s="57"/>
      <c r="AO58" s="59"/>
      <c r="AP58" s="37"/>
      <c r="AQ58" s="38"/>
    </row>
    <row r="59" spans="2:43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5">
      <c r="B60" s="36"/>
      <c r="C60" s="37"/>
      <c r="D60" s="51" t="s">
        <v>54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55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5">
      <c r="B69" s="36"/>
      <c r="C69" s="37"/>
      <c r="D69" s="56" t="s">
        <v>52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53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52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53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197" t="s">
        <v>56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2018023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14" t="str">
        <f>K6</f>
        <v>Zateplení bloku 14 v Mostě</v>
      </c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 xml:space="preserve">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 t="str">
        <f>IF(AN8= "","",AN8)</f>
        <v>3.9.2018</v>
      </c>
      <c r="AN80" s="37"/>
      <c r="AO80" s="37"/>
      <c r="AP80" s="37"/>
      <c r="AQ80" s="38"/>
    </row>
    <row r="81" spans="1:89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89" s="1" customFormat="1" ht="15">
      <c r="B82" s="36"/>
      <c r="C82" s="31" t="s">
        <v>28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 xml:space="preserve"> 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33</v>
      </c>
      <c r="AJ82" s="37"/>
      <c r="AK82" s="37"/>
      <c r="AL82" s="37"/>
      <c r="AM82" s="216" t="str">
        <f>IF(E17="","",E17)</f>
        <v xml:space="preserve"> </v>
      </c>
      <c r="AN82" s="216"/>
      <c r="AO82" s="216"/>
      <c r="AP82" s="216"/>
      <c r="AQ82" s="38"/>
      <c r="AS82" s="217" t="s">
        <v>57</v>
      </c>
      <c r="AT82" s="218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1:89" s="1" customFormat="1" ht="15">
      <c r="B83" s="36"/>
      <c r="C83" s="31" t="s">
        <v>31</v>
      </c>
      <c r="D83" s="37"/>
      <c r="E83" s="37"/>
      <c r="F83" s="37"/>
      <c r="G83" s="37"/>
      <c r="H83" s="37"/>
      <c r="I83" s="37"/>
      <c r="J83" s="37"/>
      <c r="K83" s="37"/>
      <c r="L83" s="67" t="str">
        <f>IF(E14= 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35</v>
      </c>
      <c r="AJ83" s="37"/>
      <c r="AK83" s="37"/>
      <c r="AL83" s="37"/>
      <c r="AM83" s="216" t="str">
        <f>IF(E20="","",E20)</f>
        <v xml:space="preserve"> </v>
      </c>
      <c r="AN83" s="216"/>
      <c r="AO83" s="216"/>
      <c r="AP83" s="216"/>
      <c r="AQ83" s="38"/>
      <c r="AS83" s="219"/>
      <c r="AT83" s="220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1:89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21"/>
      <c r="AT84" s="222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1:89" s="1" customFormat="1" ht="29.25" customHeight="1">
      <c r="B85" s="36"/>
      <c r="C85" s="232" t="s">
        <v>58</v>
      </c>
      <c r="D85" s="233"/>
      <c r="E85" s="233"/>
      <c r="F85" s="233"/>
      <c r="G85" s="233"/>
      <c r="H85" s="49"/>
      <c r="I85" s="234" t="s">
        <v>59</v>
      </c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4" t="s">
        <v>60</v>
      </c>
      <c r="AH85" s="233"/>
      <c r="AI85" s="233"/>
      <c r="AJ85" s="233"/>
      <c r="AK85" s="233"/>
      <c r="AL85" s="233"/>
      <c r="AM85" s="233"/>
      <c r="AN85" s="234" t="s">
        <v>61</v>
      </c>
      <c r="AO85" s="233"/>
      <c r="AP85" s="235"/>
      <c r="AQ85" s="38"/>
      <c r="AS85" s="80" t="s">
        <v>62</v>
      </c>
      <c r="AT85" s="81" t="s">
        <v>63</v>
      </c>
      <c r="AU85" s="81" t="s">
        <v>64</v>
      </c>
      <c r="AV85" s="81" t="s">
        <v>65</v>
      </c>
      <c r="AW85" s="81" t="s">
        <v>66</v>
      </c>
      <c r="AX85" s="81" t="s">
        <v>67</v>
      </c>
      <c r="AY85" s="81" t="s">
        <v>68</v>
      </c>
      <c r="AZ85" s="81" t="s">
        <v>69</v>
      </c>
      <c r="BA85" s="81" t="s">
        <v>70</v>
      </c>
      <c r="BB85" s="81" t="s">
        <v>71</v>
      </c>
      <c r="BC85" s="81" t="s">
        <v>72</v>
      </c>
      <c r="BD85" s="82" t="s">
        <v>73</v>
      </c>
    </row>
    <row r="86" spans="1:89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3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89" s="4" customFormat="1" ht="32.450000000000003" customHeight="1">
      <c r="B87" s="69"/>
      <c r="C87" s="84" t="s">
        <v>74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24">
        <f>ROUND(AG88,2)</f>
        <v>0</v>
      </c>
      <c r="AH87" s="224"/>
      <c r="AI87" s="224"/>
      <c r="AJ87" s="224"/>
      <c r="AK87" s="224"/>
      <c r="AL87" s="224"/>
      <c r="AM87" s="224"/>
      <c r="AN87" s="225">
        <f>SUM(AG87,AT87)</f>
        <v>0</v>
      </c>
      <c r="AO87" s="225"/>
      <c r="AP87" s="225"/>
      <c r="AQ87" s="72"/>
      <c r="AS87" s="86">
        <f>ROUND(AS88,2)</f>
        <v>0</v>
      </c>
      <c r="AT87" s="87">
        <f>ROUND(SUM(AV87:AW87),2)</f>
        <v>0</v>
      </c>
      <c r="AU87" s="88">
        <f>ROUND(AU88,5)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ROUND(AZ88,2)</f>
        <v>0</v>
      </c>
      <c r="BA87" s="87">
        <f>ROUND(BA88,2)</f>
        <v>0</v>
      </c>
      <c r="BB87" s="87">
        <f>ROUND(BB88,2)</f>
        <v>0</v>
      </c>
      <c r="BC87" s="87">
        <f>ROUND(BC88,2)</f>
        <v>0</v>
      </c>
      <c r="BD87" s="89">
        <f>ROUND(BD88,2)</f>
        <v>0</v>
      </c>
      <c r="BS87" s="90" t="s">
        <v>75</v>
      </c>
      <c r="BT87" s="90" t="s">
        <v>76</v>
      </c>
      <c r="BV87" s="90" t="s">
        <v>77</v>
      </c>
      <c r="BW87" s="90" t="s">
        <v>78</v>
      </c>
      <c r="BX87" s="90" t="s">
        <v>79</v>
      </c>
    </row>
    <row r="88" spans="1:89" s="5" customFormat="1" ht="37.5" customHeight="1">
      <c r="A88" s="91" t="s">
        <v>80</v>
      </c>
      <c r="B88" s="92"/>
      <c r="C88" s="93"/>
      <c r="D88" s="223" t="s">
        <v>17</v>
      </c>
      <c r="E88" s="223"/>
      <c r="F88" s="223"/>
      <c r="G88" s="223"/>
      <c r="H88" s="223"/>
      <c r="I88" s="94"/>
      <c r="J88" s="223" t="s">
        <v>20</v>
      </c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36">
        <f ca="1">'2018023 - Zateplení bloku...'!M29</f>
        <v>0</v>
      </c>
      <c r="AH88" s="237"/>
      <c r="AI88" s="237"/>
      <c r="AJ88" s="237"/>
      <c r="AK88" s="237"/>
      <c r="AL88" s="237"/>
      <c r="AM88" s="237"/>
      <c r="AN88" s="236">
        <f>SUM(AG88,AT88)</f>
        <v>0</v>
      </c>
      <c r="AO88" s="237"/>
      <c r="AP88" s="237"/>
      <c r="AQ88" s="95"/>
      <c r="AS88" s="96">
        <f ca="1">'2018023 - Zateplení bloku...'!M27</f>
        <v>0</v>
      </c>
      <c r="AT88" s="97">
        <f ca="1">ROUND(SUM(AV88:AW88),2)</f>
        <v>0</v>
      </c>
      <c r="AU88" s="98">
        <f ca="1">'2018023 - Zateplení bloku...'!W134</f>
        <v>0</v>
      </c>
      <c r="AV88" s="97">
        <f ca="1">'2018023 - Zateplení bloku...'!M31</f>
        <v>0</v>
      </c>
      <c r="AW88" s="97">
        <f ca="1">'2018023 - Zateplení bloku...'!M32</f>
        <v>0</v>
      </c>
      <c r="AX88" s="97">
        <f ca="1">'2018023 - Zateplení bloku...'!M33</f>
        <v>0</v>
      </c>
      <c r="AY88" s="97">
        <f ca="1">'2018023 - Zateplení bloku...'!M34</f>
        <v>0</v>
      </c>
      <c r="AZ88" s="97">
        <f ca="1">'2018023 - Zateplení bloku...'!H31</f>
        <v>0</v>
      </c>
      <c r="BA88" s="97">
        <f ca="1">'2018023 - Zateplení bloku...'!H32</f>
        <v>0</v>
      </c>
      <c r="BB88" s="97">
        <f ca="1">'2018023 - Zateplení bloku...'!H33</f>
        <v>0</v>
      </c>
      <c r="BC88" s="97">
        <f ca="1">'2018023 - Zateplení bloku...'!H34</f>
        <v>0</v>
      </c>
      <c r="BD88" s="99">
        <f ca="1">'2018023 - Zateplení bloku...'!H35</f>
        <v>0</v>
      </c>
      <c r="BT88" s="100" t="s">
        <v>81</v>
      </c>
      <c r="BU88" s="100" t="s">
        <v>82</v>
      </c>
      <c r="BV88" s="100" t="s">
        <v>77</v>
      </c>
      <c r="BW88" s="100" t="s">
        <v>78</v>
      </c>
      <c r="BX88" s="100" t="s">
        <v>79</v>
      </c>
    </row>
    <row r="89" spans="1:89">
      <c r="B89" s="2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4"/>
    </row>
    <row r="90" spans="1:89" s="1" customFormat="1" ht="30" customHeight="1">
      <c r="B90" s="36"/>
      <c r="C90" s="84" t="s">
        <v>83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25">
        <f>ROUND(SUM(AG91:AG94),2)</f>
        <v>0</v>
      </c>
      <c r="AH90" s="225"/>
      <c r="AI90" s="225"/>
      <c r="AJ90" s="225"/>
      <c r="AK90" s="225"/>
      <c r="AL90" s="225"/>
      <c r="AM90" s="225"/>
      <c r="AN90" s="225">
        <f>ROUND(SUM(AN91:AN94),2)</f>
        <v>0</v>
      </c>
      <c r="AO90" s="225"/>
      <c r="AP90" s="225"/>
      <c r="AQ90" s="38"/>
      <c r="AS90" s="80" t="s">
        <v>84</v>
      </c>
      <c r="AT90" s="81" t="s">
        <v>85</v>
      </c>
      <c r="AU90" s="81" t="s">
        <v>40</v>
      </c>
      <c r="AV90" s="82" t="s">
        <v>63</v>
      </c>
    </row>
    <row r="91" spans="1:89" s="1" customFormat="1" ht="19.899999999999999" customHeight="1">
      <c r="B91" s="36"/>
      <c r="C91" s="37"/>
      <c r="D91" s="101" t="s">
        <v>86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28">
        <f>ROUND(AG87*AS91,2)</f>
        <v>0</v>
      </c>
      <c r="AH91" s="229"/>
      <c r="AI91" s="229"/>
      <c r="AJ91" s="229"/>
      <c r="AK91" s="229"/>
      <c r="AL91" s="229"/>
      <c r="AM91" s="229"/>
      <c r="AN91" s="229">
        <f>ROUND(AG91+AV91,2)</f>
        <v>0</v>
      </c>
      <c r="AO91" s="229"/>
      <c r="AP91" s="229"/>
      <c r="AQ91" s="38"/>
      <c r="AS91" s="102">
        <v>0</v>
      </c>
      <c r="AT91" s="103" t="s">
        <v>87</v>
      </c>
      <c r="AU91" s="103" t="s">
        <v>41</v>
      </c>
      <c r="AV91" s="104">
        <f>ROUND(IF(AU91="základní",AG91*L31,IF(AU91="snížená",AG91*L32,0)),2)</f>
        <v>0</v>
      </c>
      <c r="BV91" s="19" t="s">
        <v>88</v>
      </c>
      <c r="BY91" s="105">
        <f>IF(AU91="základní",AV91,0)</f>
        <v>0</v>
      </c>
      <c r="BZ91" s="105">
        <f>IF(AU91="snížená",AV91,0)</f>
        <v>0</v>
      </c>
      <c r="CA91" s="105">
        <v>0</v>
      </c>
      <c r="CB91" s="105">
        <v>0</v>
      </c>
      <c r="CC91" s="105">
        <v>0</v>
      </c>
      <c r="CD91" s="105">
        <f>IF(AU91="základní",AG91,0)</f>
        <v>0</v>
      </c>
      <c r="CE91" s="105">
        <f>IF(AU91="snížená",AG91,0)</f>
        <v>0</v>
      </c>
      <c r="CF91" s="105">
        <f>IF(AU91="zákl. přenesená",AG91,0)</f>
        <v>0</v>
      </c>
      <c r="CG91" s="105">
        <f>IF(AU91="sníž. přenesená",AG91,0)</f>
        <v>0</v>
      </c>
      <c r="CH91" s="105">
        <f>IF(AU91="nulová",AG91,0)</f>
        <v>0</v>
      </c>
      <c r="CI91" s="19">
        <f>IF(AU91="základní",1,IF(AU91="snížená",2,IF(AU91="zákl. přenesená",4,IF(AU91="sníž. přenesená",5,3))))</f>
        <v>1</v>
      </c>
      <c r="CJ91" s="19">
        <f>IF(AT91="stavební čast",1,IF(8891="investiční čast",2,3))</f>
        <v>1</v>
      </c>
      <c r="CK91" s="19" t="str">
        <f>IF(D91="Vyplň vlastní","","x")</f>
        <v>x</v>
      </c>
    </row>
    <row r="92" spans="1:89" s="1" customFormat="1" ht="19.899999999999999" customHeight="1">
      <c r="B92" s="36"/>
      <c r="C92" s="37"/>
      <c r="D92" s="226" t="s">
        <v>89</v>
      </c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37"/>
      <c r="AD92" s="37"/>
      <c r="AE92" s="37"/>
      <c r="AF92" s="37"/>
      <c r="AG92" s="228">
        <f>AG87*AS92</f>
        <v>0</v>
      </c>
      <c r="AH92" s="229"/>
      <c r="AI92" s="229"/>
      <c r="AJ92" s="229"/>
      <c r="AK92" s="229"/>
      <c r="AL92" s="229"/>
      <c r="AM92" s="229"/>
      <c r="AN92" s="229">
        <f>AG92+AV92</f>
        <v>0</v>
      </c>
      <c r="AO92" s="229"/>
      <c r="AP92" s="229"/>
      <c r="AQ92" s="38"/>
      <c r="AS92" s="106">
        <v>0</v>
      </c>
      <c r="AT92" s="107" t="s">
        <v>87</v>
      </c>
      <c r="AU92" s="107" t="s">
        <v>41</v>
      </c>
      <c r="AV92" s="108">
        <f>ROUND(IF(AU92="nulová",0,IF(OR(AU92="základní",AU92="zákl. přenesená"),AG92*L31,AG92*L32)),2)</f>
        <v>0</v>
      </c>
      <c r="BV92" s="19" t="s">
        <v>90</v>
      </c>
      <c r="BY92" s="105">
        <f>IF(AU92="základní",AV92,0)</f>
        <v>0</v>
      </c>
      <c r="BZ92" s="105">
        <f>IF(AU92="snížená",AV92,0)</f>
        <v>0</v>
      </c>
      <c r="CA92" s="105">
        <f>IF(AU92="zákl. přenesená",AV92,0)</f>
        <v>0</v>
      </c>
      <c r="CB92" s="105">
        <f>IF(AU92="sníž. přenesená",AV92,0)</f>
        <v>0</v>
      </c>
      <c r="CC92" s="105">
        <f>IF(AU92="nulová",AV92,0)</f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/>
      </c>
    </row>
    <row r="93" spans="1:89" s="1" customFormat="1" ht="19.899999999999999" customHeight="1">
      <c r="B93" s="36"/>
      <c r="C93" s="37"/>
      <c r="D93" s="226" t="s">
        <v>89</v>
      </c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37"/>
      <c r="AD93" s="37"/>
      <c r="AE93" s="37"/>
      <c r="AF93" s="37"/>
      <c r="AG93" s="228">
        <f>AG87*AS93</f>
        <v>0</v>
      </c>
      <c r="AH93" s="229"/>
      <c r="AI93" s="229"/>
      <c r="AJ93" s="229"/>
      <c r="AK93" s="229"/>
      <c r="AL93" s="229"/>
      <c r="AM93" s="229"/>
      <c r="AN93" s="229">
        <f>AG93+AV93</f>
        <v>0</v>
      </c>
      <c r="AO93" s="229"/>
      <c r="AP93" s="229"/>
      <c r="AQ93" s="38"/>
      <c r="AS93" s="106">
        <v>0</v>
      </c>
      <c r="AT93" s="107" t="s">
        <v>87</v>
      </c>
      <c r="AU93" s="107" t="s">
        <v>41</v>
      </c>
      <c r="AV93" s="108">
        <f>ROUND(IF(AU93="nulová",0,IF(OR(AU93="základní",AU93="zákl. přenesená"),AG93*L31,AG93*L32)),2)</f>
        <v>0</v>
      </c>
      <c r="BV93" s="19" t="s">
        <v>90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1:89" s="1" customFormat="1" ht="19.899999999999999" customHeight="1">
      <c r="B94" s="36"/>
      <c r="C94" s="37"/>
      <c r="D94" s="226" t="s">
        <v>89</v>
      </c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37"/>
      <c r="AD94" s="37"/>
      <c r="AE94" s="37"/>
      <c r="AF94" s="37"/>
      <c r="AG94" s="228">
        <f>AG87*AS94</f>
        <v>0</v>
      </c>
      <c r="AH94" s="229"/>
      <c r="AI94" s="229"/>
      <c r="AJ94" s="229"/>
      <c r="AK94" s="229"/>
      <c r="AL94" s="229"/>
      <c r="AM94" s="229"/>
      <c r="AN94" s="229">
        <f>AG94+AV94</f>
        <v>0</v>
      </c>
      <c r="AO94" s="229"/>
      <c r="AP94" s="229"/>
      <c r="AQ94" s="38"/>
      <c r="AS94" s="109">
        <v>0</v>
      </c>
      <c r="AT94" s="110" t="s">
        <v>87</v>
      </c>
      <c r="AU94" s="110" t="s">
        <v>41</v>
      </c>
      <c r="AV94" s="111">
        <f>ROUND(IF(AU94="nulová",0,IF(OR(AU94="základní",AU94="zákl. přenesená"),AG94*L31,AG94*L32)),2)</f>
        <v>0</v>
      </c>
      <c r="BV94" s="19" t="s">
        <v>90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1:89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1:89" s="1" customFormat="1" ht="30" customHeight="1">
      <c r="B96" s="36"/>
      <c r="C96" s="112" t="s">
        <v>91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238">
        <f>ROUND(AG87+AG90,2)</f>
        <v>0</v>
      </c>
      <c r="AH96" s="238"/>
      <c r="AI96" s="238"/>
      <c r="AJ96" s="238"/>
      <c r="AK96" s="238"/>
      <c r="AL96" s="238"/>
      <c r="AM96" s="238"/>
      <c r="AN96" s="238">
        <f>AN87+AN90</f>
        <v>0</v>
      </c>
      <c r="AO96" s="238"/>
      <c r="AP96" s="238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sheetProtection password="CC35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L78:AO78"/>
    <mergeCell ref="AM82:AP82"/>
    <mergeCell ref="AS82:AT84"/>
    <mergeCell ref="AM83:AP83"/>
    <mergeCell ref="D88:H88"/>
    <mergeCell ref="J88:AF88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phoneticPr fontId="39" type="noConversion"/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2018023 - Zateplení bloku...'!C2" display="/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6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13"/>
      <c r="B1" s="13"/>
      <c r="C1" s="13"/>
      <c r="D1" s="14" t="s">
        <v>1</v>
      </c>
      <c r="E1" s="13"/>
      <c r="F1" s="15" t="s">
        <v>92</v>
      </c>
      <c r="G1" s="15"/>
      <c r="H1" s="283" t="s">
        <v>93</v>
      </c>
      <c r="I1" s="283"/>
      <c r="J1" s="283"/>
      <c r="K1" s="283"/>
      <c r="L1" s="15" t="s">
        <v>94</v>
      </c>
      <c r="M1" s="13"/>
      <c r="N1" s="13"/>
      <c r="O1" s="14" t="s">
        <v>95</v>
      </c>
      <c r="P1" s="13"/>
      <c r="Q1" s="13"/>
      <c r="R1" s="13"/>
      <c r="S1" s="15" t="s">
        <v>96</v>
      </c>
      <c r="T1" s="15"/>
      <c r="U1" s="113"/>
      <c r="V1" s="11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5" t="s">
        <v>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S2" s="230" t="s">
        <v>8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T2" s="19" t="s">
        <v>78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1:66" ht="36.950000000000003" customHeight="1">
      <c r="B4" s="23"/>
      <c r="C4" s="197" t="s">
        <v>98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4"/>
      <c r="T4" s="25" t="s">
        <v>13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s="1" customFormat="1" ht="32.85" customHeight="1">
      <c r="B6" s="36"/>
      <c r="C6" s="37"/>
      <c r="D6" s="30" t="s">
        <v>19</v>
      </c>
      <c r="E6" s="37"/>
      <c r="F6" s="203" t="s">
        <v>20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37"/>
      <c r="R6" s="38"/>
    </row>
    <row r="7" spans="1:66" s="1" customFormat="1" ht="14.45" customHeight="1">
      <c r="B7" s="36"/>
      <c r="C7" s="37"/>
      <c r="D7" s="31" t="s">
        <v>21</v>
      </c>
      <c r="E7" s="37"/>
      <c r="F7" s="29" t="s">
        <v>22</v>
      </c>
      <c r="G7" s="37"/>
      <c r="H7" s="37"/>
      <c r="I7" s="37"/>
      <c r="J7" s="37"/>
      <c r="K7" s="37"/>
      <c r="L7" s="37"/>
      <c r="M7" s="31" t="s">
        <v>23</v>
      </c>
      <c r="N7" s="37"/>
      <c r="O7" s="29" t="s">
        <v>22</v>
      </c>
      <c r="P7" s="37"/>
      <c r="Q7" s="37"/>
      <c r="R7" s="38"/>
    </row>
    <row r="8" spans="1:66" s="1" customFormat="1" ht="14.45" customHeight="1">
      <c r="B8" s="36"/>
      <c r="C8" s="37"/>
      <c r="D8" s="31" t="s">
        <v>24</v>
      </c>
      <c r="E8" s="37"/>
      <c r="F8" s="29" t="s">
        <v>25</v>
      </c>
      <c r="G8" s="37"/>
      <c r="H8" s="37"/>
      <c r="I8" s="37"/>
      <c r="J8" s="37"/>
      <c r="K8" s="37"/>
      <c r="L8" s="37"/>
      <c r="M8" s="31" t="s">
        <v>26</v>
      </c>
      <c r="N8" s="37"/>
      <c r="O8" s="242" t="str">
        <f ca="1">'Rekapitulace stavby'!AN8</f>
        <v>3.9.2018</v>
      </c>
      <c r="P8" s="243"/>
      <c r="Q8" s="37"/>
      <c r="R8" s="38"/>
    </row>
    <row r="9" spans="1:66" s="1" customFormat="1" ht="10.9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1:66" s="1" customFormat="1" ht="14.45" customHeight="1">
      <c r="B10" s="36"/>
      <c r="C10" s="37"/>
      <c r="D10" s="31" t="s">
        <v>28</v>
      </c>
      <c r="E10" s="37"/>
      <c r="F10" s="37"/>
      <c r="G10" s="37"/>
      <c r="H10" s="37"/>
      <c r="I10" s="37"/>
      <c r="J10" s="37"/>
      <c r="K10" s="37"/>
      <c r="L10" s="37"/>
      <c r="M10" s="31" t="s">
        <v>29</v>
      </c>
      <c r="N10" s="37"/>
      <c r="O10" s="201" t="str">
        <f ca="1">IF('Rekapitulace stavby'!AN10="","",'Rekapitulace stavby'!AN10)</f>
        <v/>
      </c>
      <c r="P10" s="201"/>
      <c r="Q10" s="37"/>
      <c r="R10" s="38"/>
    </row>
    <row r="11" spans="1:66" s="1" customFormat="1" ht="18" customHeight="1">
      <c r="B11" s="36"/>
      <c r="C11" s="37"/>
      <c r="D11" s="37"/>
      <c r="E11" s="29" t="str">
        <f ca="1">IF('Rekapitulace stavby'!E11="","",'Rekapitulace stavby'!E11)</f>
        <v xml:space="preserve"> </v>
      </c>
      <c r="F11" s="37"/>
      <c r="G11" s="37"/>
      <c r="H11" s="37"/>
      <c r="I11" s="37"/>
      <c r="J11" s="37"/>
      <c r="K11" s="37"/>
      <c r="L11" s="37"/>
      <c r="M11" s="31" t="s">
        <v>30</v>
      </c>
      <c r="N11" s="37"/>
      <c r="O11" s="201" t="str">
        <f ca="1">IF('Rekapitulace stavby'!AN11="","",'Rekapitulace stavby'!AN11)</f>
        <v/>
      </c>
      <c r="P11" s="201"/>
      <c r="Q11" s="37"/>
      <c r="R11" s="38"/>
    </row>
    <row r="12" spans="1:66" s="1" customFormat="1" ht="6.9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1:66" s="1" customFormat="1" ht="14.45" customHeight="1">
      <c r="B13" s="36"/>
      <c r="C13" s="37"/>
      <c r="D13" s="31" t="s">
        <v>31</v>
      </c>
      <c r="E13" s="37"/>
      <c r="F13" s="37"/>
      <c r="G13" s="37"/>
      <c r="H13" s="37"/>
      <c r="I13" s="37"/>
      <c r="J13" s="37"/>
      <c r="K13" s="37"/>
      <c r="L13" s="37"/>
      <c r="M13" s="31" t="s">
        <v>29</v>
      </c>
      <c r="N13" s="37"/>
      <c r="O13" s="239" t="str">
        <f ca="1">IF('Rekapitulace stavby'!AN13="","",'Rekapitulace stavby'!AN13)</f>
        <v>Vyplň údaj</v>
      </c>
      <c r="P13" s="201"/>
      <c r="Q13" s="37"/>
      <c r="R13" s="38"/>
    </row>
    <row r="14" spans="1:66" s="1" customFormat="1" ht="18" customHeight="1">
      <c r="B14" s="36"/>
      <c r="C14" s="37"/>
      <c r="D14" s="37"/>
      <c r="E14" s="239" t="str">
        <f ca="1">IF('Rekapitulace stavby'!E14="","",'Rekapitulace stavby'!E14)</f>
        <v>Vyplň údaj</v>
      </c>
      <c r="F14" s="244"/>
      <c r="G14" s="244"/>
      <c r="H14" s="244"/>
      <c r="I14" s="244"/>
      <c r="J14" s="244"/>
      <c r="K14" s="244"/>
      <c r="L14" s="244"/>
      <c r="M14" s="31" t="s">
        <v>30</v>
      </c>
      <c r="N14" s="37"/>
      <c r="O14" s="239" t="str">
        <f ca="1">IF('Rekapitulace stavby'!AN14="","",'Rekapitulace stavby'!AN14)</f>
        <v>Vyplň údaj</v>
      </c>
      <c r="P14" s="201"/>
      <c r="Q14" s="37"/>
      <c r="R14" s="38"/>
    </row>
    <row r="15" spans="1:66" s="1" customFormat="1" ht="6.9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1:66" s="1" customFormat="1" ht="14.45" customHeight="1">
      <c r="B16" s="36"/>
      <c r="C16" s="37"/>
      <c r="D16" s="31" t="s">
        <v>33</v>
      </c>
      <c r="E16" s="37"/>
      <c r="F16" s="37"/>
      <c r="G16" s="37"/>
      <c r="H16" s="37"/>
      <c r="I16" s="37"/>
      <c r="J16" s="37"/>
      <c r="K16" s="37"/>
      <c r="L16" s="37"/>
      <c r="M16" s="31" t="s">
        <v>29</v>
      </c>
      <c r="N16" s="37"/>
      <c r="O16" s="201" t="str">
        <f ca="1">IF('Rekapitulace stavby'!AN16="","",'Rekapitulace stavby'!AN16)</f>
        <v/>
      </c>
      <c r="P16" s="201"/>
      <c r="Q16" s="37"/>
      <c r="R16" s="38"/>
    </row>
    <row r="17" spans="2:18" s="1" customFormat="1" ht="18" customHeight="1">
      <c r="B17" s="36"/>
      <c r="C17" s="37"/>
      <c r="D17" s="37"/>
      <c r="E17" s="29" t="str">
        <f ca="1">IF('Rekapitulace stavby'!E17="","",'Rekapitulace stavby'!E17)</f>
        <v xml:space="preserve"> </v>
      </c>
      <c r="F17" s="37"/>
      <c r="G17" s="37"/>
      <c r="H17" s="37"/>
      <c r="I17" s="37"/>
      <c r="J17" s="37"/>
      <c r="K17" s="37"/>
      <c r="L17" s="37"/>
      <c r="M17" s="31" t="s">
        <v>30</v>
      </c>
      <c r="N17" s="37"/>
      <c r="O17" s="201" t="str">
        <f ca="1">IF('Rekapitulace stavby'!AN17="","",'Rekapitulace stavby'!AN17)</f>
        <v/>
      </c>
      <c r="P17" s="201"/>
      <c r="Q17" s="37"/>
      <c r="R17" s="38"/>
    </row>
    <row r="18" spans="2:18" s="1" customFormat="1" ht="6.9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45" customHeight="1">
      <c r="B19" s="36"/>
      <c r="C19" s="37"/>
      <c r="D19" s="31" t="s">
        <v>35</v>
      </c>
      <c r="E19" s="37"/>
      <c r="F19" s="37"/>
      <c r="G19" s="37"/>
      <c r="H19" s="37"/>
      <c r="I19" s="37"/>
      <c r="J19" s="37"/>
      <c r="K19" s="37"/>
      <c r="L19" s="37"/>
      <c r="M19" s="31" t="s">
        <v>29</v>
      </c>
      <c r="N19" s="37"/>
      <c r="O19" s="201" t="str">
        <f ca="1">IF('Rekapitulace stavby'!AN19="","",'Rekapitulace stavby'!AN19)</f>
        <v/>
      </c>
      <c r="P19" s="201"/>
      <c r="Q19" s="37"/>
      <c r="R19" s="38"/>
    </row>
    <row r="20" spans="2:18" s="1" customFormat="1" ht="18" customHeight="1">
      <c r="B20" s="36"/>
      <c r="C20" s="37"/>
      <c r="D20" s="37"/>
      <c r="E20" s="29" t="str">
        <f ca="1">IF('Rekapitulace stavby'!E20="","",'Rekapitulace stavby'!E20)</f>
        <v xml:space="preserve"> </v>
      </c>
      <c r="F20" s="37"/>
      <c r="G20" s="37"/>
      <c r="H20" s="37"/>
      <c r="I20" s="37"/>
      <c r="J20" s="37"/>
      <c r="K20" s="37"/>
      <c r="L20" s="37"/>
      <c r="M20" s="31" t="s">
        <v>30</v>
      </c>
      <c r="N20" s="37"/>
      <c r="O20" s="201" t="str">
        <f ca="1">IF('Rekapitulace stavby'!AN20="","",'Rekapitulace stavby'!AN20)</f>
        <v/>
      </c>
      <c r="P20" s="201"/>
      <c r="Q20" s="37"/>
      <c r="R20" s="38"/>
    </row>
    <row r="21" spans="2:18" s="1" customFormat="1" ht="6.9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45" customHeight="1">
      <c r="B22" s="36"/>
      <c r="C22" s="37"/>
      <c r="D22" s="31" t="s">
        <v>36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22.5" customHeight="1">
      <c r="B23" s="36"/>
      <c r="C23" s="37"/>
      <c r="D23" s="37"/>
      <c r="E23" s="206" t="s">
        <v>22</v>
      </c>
      <c r="F23" s="206"/>
      <c r="G23" s="206"/>
      <c r="H23" s="206"/>
      <c r="I23" s="206"/>
      <c r="J23" s="206"/>
      <c r="K23" s="206"/>
      <c r="L23" s="206"/>
      <c r="M23" s="37"/>
      <c r="N23" s="37"/>
      <c r="O23" s="37"/>
      <c r="P23" s="37"/>
      <c r="Q23" s="37"/>
      <c r="R23" s="38"/>
    </row>
    <row r="24" spans="2:18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45" customHeight="1">
      <c r="B26" s="36"/>
      <c r="C26" s="37"/>
      <c r="D26" s="114" t="s">
        <v>99</v>
      </c>
      <c r="E26" s="37"/>
      <c r="F26" s="37"/>
      <c r="G26" s="37"/>
      <c r="H26" s="37"/>
      <c r="I26" s="37"/>
      <c r="J26" s="37"/>
      <c r="K26" s="37"/>
      <c r="L26" s="37"/>
      <c r="M26" s="207">
        <f>N87</f>
        <v>0</v>
      </c>
      <c r="N26" s="207"/>
      <c r="O26" s="207"/>
      <c r="P26" s="207"/>
      <c r="Q26" s="37"/>
      <c r="R26" s="38"/>
    </row>
    <row r="27" spans="2:18" s="1" customFormat="1" ht="14.45" customHeight="1">
      <c r="B27" s="36"/>
      <c r="C27" s="37"/>
      <c r="D27" s="35" t="s">
        <v>86</v>
      </c>
      <c r="E27" s="37"/>
      <c r="F27" s="37"/>
      <c r="G27" s="37"/>
      <c r="H27" s="37"/>
      <c r="I27" s="37"/>
      <c r="J27" s="37"/>
      <c r="K27" s="37"/>
      <c r="L27" s="37"/>
      <c r="M27" s="207">
        <f>N110</f>
        <v>0</v>
      </c>
      <c r="N27" s="207"/>
      <c r="O27" s="207"/>
      <c r="P27" s="207"/>
      <c r="Q27" s="37"/>
      <c r="R27" s="38"/>
    </row>
    <row r="28" spans="2:18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5.35" customHeight="1">
      <c r="B29" s="36"/>
      <c r="C29" s="37"/>
      <c r="D29" s="115" t="s">
        <v>39</v>
      </c>
      <c r="E29" s="37"/>
      <c r="F29" s="37"/>
      <c r="G29" s="37"/>
      <c r="H29" s="37"/>
      <c r="I29" s="37"/>
      <c r="J29" s="37"/>
      <c r="K29" s="37"/>
      <c r="L29" s="37"/>
      <c r="M29" s="245">
        <f>ROUND(M26+M27,2)</f>
        <v>0</v>
      </c>
      <c r="N29" s="241"/>
      <c r="O29" s="241"/>
      <c r="P29" s="241"/>
      <c r="Q29" s="37"/>
      <c r="R29" s="38"/>
    </row>
    <row r="30" spans="2:18" s="1" customFormat="1" ht="6.95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45" customHeight="1">
      <c r="B31" s="36"/>
      <c r="C31" s="37"/>
      <c r="D31" s="43" t="s">
        <v>40</v>
      </c>
      <c r="E31" s="43" t="s">
        <v>41</v>
      </c>
      <c r="F31" s="44">
        <v>0.21</v>
      </c>
      <c r="G31" s="116" t="s">
        <v>42</v>
      </c>
      <c r="H31" s="240">
        <f>ROUND((((SUM(BE110:BE117)+SUM(BE134:BE356))+SUM(BE358:BE362))),2)</f>
        <v>0</v>
      </c>
      <c r="I31" s="241"/>
      <c r="J31" s="241"/>
      <c r="K31" s="37"/>
      <c r="L31" s="37"/>
      <c r="M31" s="240">
        <f>ROUND(((ROUND((SUM(BE110:BE117)+SUM(BE134:BE356)), 2)*F31)+SUM(BE358:BE362)*F31),2)</f>
        <v>0</v>
      </c>
      <c r="N31" s="241"/>
      <c r="O31" s="241"/>
      <c r="P31" s="241"/>
      <c r="Q31" s="37"/>
      <c r="R31" s="38"/>
    </row>
    <row r="32" spans="2:18" s="1" customFormat="1" ht="14.45" customHeight="1">
      <c r="B32" s="36"/>
      <c r="C32" s="37"/>
      <c r="D32" s="37"/>
      <c r="E32" s="43" t="s">
        <v>43</v>
      </c>
      <c r="F32" s="44">
        <v>0.15</v>
      </c>
      <c r="G32" s="116" t="s">
        <v>42</v>
      </c>
      <c r="H32" s="240">
        <f>ROUND((((SUM(BF110:BF117)+SUM(BF134:BF356))+SUM(BF358:BF362))),2)</f>
        <v>0</v>
      </c>
      <c r="I32" s="241"/>
      <c r="J32" s="241"/>
      <c r="K32" s="37"/>
      <c r="L32" s="37"/>
      <c r="M32" s="240">
        <f>ROUND(((ROUND((SUM(BF110:BF117)+SUM(BF134:BF356)), 2)*F32)+SUM(BF358:BF362)*F32),2)</f>
        <v>0</v>
      </c>
      <c r="N32" s="241"/>
      <c r="O32" s="241"/>
      <c r="P32" s="241"/>
      <c r="Q32" s="37"/>
      <c r="R32" s="38"/>
    </row>
    <row r="33" spans="2:18" s="1" customFormat="1" ht="14.45" hidden="1" customHeight="1">
      <c r="B33" s="36"/>
      <c r="C33" s="37"/>
      <c r="D33" s="37"/>
      <c r="E33" s="43" t="s">
        <v>44</v>
      </c>
      <c r="F33" s="44">
        <v>0.21</v>
      </c>
      <c r="G33" s="116" t="s">
        <v>42</v>
      </c>
      <c r="H33" s="240">
        <f>ROUND((((SUM(BG110:BG117)+SUM(BG134:BG356))+SUM(BG358:BG362))),2)</f>
        <v>0</v>
      </c>
      <c r="I33" s="241"/>
      <c r="J33" s="241"/>
      <c r="K33" s="37"/>
      <c r="L33" s="37"/>
      <c r="M33" s="240">
        <v>0</v>
      </c>
      <c r="N33" s="241"/>
      <c r="O33" s="241"/>
      <c r="P33" s="241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45</v>
      </c>
      <c r="F34" s="44">
        <v>0.15</v>
      </c>
      <c r="G34" s="116" t="s">
        <v>42</v>
      </c>
      <c r="H34" s="240">
        <f>ROUND((((SUM(BH110:BH117)+SUM(BH134:BH356))+SUM(BH358:BH362))),2)</f>
        <v>0</v>
      </c>
      <c r="I34" s="241"/>
      <c r="J34" s="241"/>
      <c r="K34" s="37"/>
      <c r="L34" s="37"/>
      <c r="M34" s="240">
        <v>0</v>
      </c>
      <c r="N34" s="241"/>
      <c r="O34" s="241"/>
      <c r="P34" s="241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46</v>
      </c>
      <c r="F35" s="44">
        <v>0</v>
      </c>
      <c r="G35" s="116" t="s">
        <v>42</v>
      </c>
      <c r="H35" s="240">
        <f>ROUND((((SUM(BI110:BI117)+SUM(BI134:BI356))+SUM(BI358:BI362))),2)</f>
        <v>0</v>
      </c>
      <c r="I35" s="241"/>
      <c r="J35" s="241"/>
      <c r="K35" s="37"/>
      <c r="L35" s="37"/>
      <c r="M35" s="240">
        <v>0</v>
      </c>
      <c r="N35" s="241"/>
      <c r="O35" s="241"/>
      <c r="P35" s="241"/>
      <c r="Q35" s="37"/>
      <c r="R35" s="38"/>
    </row>
    <row r="36" spans="2:18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5.35" customHeight="1">
      <c r="B37" s="36"/>
      <c r="C37" s="47"/>
      <c r="D37" s="48" t="s">
        <v>47</v>
      </c>
      <c r="E37" s="49"/>
      <c r="F37" s="49"/>
      <c r="G37" s="117" t="s">
        <v>48</v>
      </c>
      <c r="H37" s="50" t="s">
        <v>49</v>
      </c>
      <c r="I37" s="49"/>
      <c r="J37" s="49"/>
      <c r="K37" s="49"/>
      <c r="L37" s="212">
        <f>SUM(M29:M35)</f>
        <v>0</v>
      </c>
      <c r="M37" s="212"/>
      <c r="N37" s="212"/>
      <c r="O37" s="212"/>
      <c r="P37" s="248"/>
      <c r="Q37" s="47"/>
      <c r="R37" s="38"/>
    </row>
    <row r="38" spans="2:18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4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21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21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21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21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21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21" s="1" customFormat="1" ht="1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21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21" s="1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20"/>
    </row>
    <row r="76" spans="2:21" s="1" customFormat="1" ht="36.950000000000003" customHeight="1">
      <c r="B76" s="36"/>
      <c r="C76" s="197" t="s">
        <v>100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38"/>
      <c r="T76" s="121"/>
      <c r="U76" s="121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21"/>
      <c r="U77" s="121"/>
    </row>
    <row r="78" spans="2:21" s="1" customFormat="1" ht="36.950000000000003" customHeight="1">
      <c r="B78" s="36"/>
      <c r="C78" s="70" t="s">
        <v>19</v>
      </c>
      <c r="D78" s="37"/>
      <c r="E78" s="37"/>
      <c r="F78" s="214" t="str">
        <f>F6</f>
        <v>Zateplení bloku 14 v Mostě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37"/>
      <c r="R78" s="38"/>
      <c r="T78" s="121"/>
      <c r="U78" s="121"/>
    </row>
    <row r="79" spans="2:21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  <c r="T79" s="121"/>
      <c r="U79" s="121"/>
    </row>
    <row r="80" spans="2:21" s="1" customFormat="1" ht="18" customHeight="1">
      <c r="B80" s="36"/>
      <c r="C80" s="31" t="s">
        <v>24</v>
      </c>
      <c r="D80" s="37"/>
      <c r="E80" s="37"/>
      <c r="F80" s="29" t="str">
        <f>F8</f>
        <v xml:space="preserve"> </v>
      </c>
      <c r="G80" s="37"/>
      <c r="H80" s="37"/>
      <c r="I80" s="37"/>
      <c r="J80" s="37"/>
      <c r="K80" s="31" t="s">
        <v>26</v>
      </c>
      <c r="L80" s="37"/>
      <c r="M80" s="243" t="str">
        <f>IF(O8="","",O8)</f>
        <v>3.9.2018</v>
      </c>
      <c r="N80" s="243"/>
      <c r="O80" s="243"/>
      <c r="P80" s="243"/>
      <c r="Q80" s="37"/>
      <c r="R80" s="38"/>
      <c r="T80" s="121"/>
      <c r="U80" s="121"/>
    </row>
    <row r="81" spans="2:47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T81" s="121"/>
      <c r="U81" s="121"/>
    </row>
    <row r="82" spans="2:47" s="1" customFormat="1" ht="15">
      <c r="B82" s="36"/>
      <c r="C82" s="31" t="s">
        <v>28</v>
      </c>
      <c r="D82" s="37"/>
      <c r="E82" s="37"/>
      <c r="F82" s="29" t="str">
        <f>E11</f>
        <v xml:space="preserve"> </v>
      </c>
      <c r="G82" s="37"/>
      <c r="H82" s="37"/>
      <c r="I82" s="37"/>
      <c r="J82" s="37"/>
      <c r="K82" s="31" t="s">
        <v>33</v>
      </c>
      <c r="L82" s="37"/>
      <c r="M82" s="201" t="str">
        <f>E17</f>
        <v xml:space="preserve"> </v>
      </c>
      <c r="N82" s="201"/>
      <c r="O82" s="201"/>
      <c r="P82" s="201"/>
      <c r="Q82" s="201"/>
      <c r="R82" s="38"/>
      <c r="T82" s="121"/>
      <c r="U82" s="121"/>
    </row>
    <row r="83" spans="2:47" s="1" customFormat="1" ht="14.45" customHeight="1">
      <c r="B83" s="36"/>
      <c r="C83" s="31" t="s">
        <v>31</v>
      </c>
      <c r="D83" s="37"/>
      <c r="E83" s="37"/>
      <c r="F83" s="29" t="str">
        <f>IF(E14="","",E14)</f>
        <v>Vyplň údaj</v>
      </c>
      <c r="G83" s="37"/>
      <c r="H83" s="37"/>
      <c r="I83" s="37"/>
      <c r="J83" s="37"/>
      <c r="K83" s="31" t="s">
        <v>35</v>
      </c>
      <c r="L83" s="37"/>
      <c r="M83" s="201" t="str">
        <f>E20</f>
        <v xml:space="preserve"> </v>
      </c>
      <c r="N83" s="201"/>
      <c r="O83" s="201"/>
      <c r="P83" s="201"/>
      <c r="Q83" s="201"/>
      <c r="R83" s="38"/>
      <c r="T83" s="121"/>
      <c r="U83" s="121"/>
    </row>
    <row r="84" spans="2:47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  <c r="T84" s="121"/>
      <c r="U84" s="121"/>
    </row>
    <row r="85" spans="2:47" s="1" customFormat="1" ht="29.25" customHeight="1">
      <c r="B85" s="36"/>
      <c r="C85" s="249" t="s">
        <v>101</v>
      </c>
      <c r="D85" s="250"/>
      <c r="E85" s="250"/>
      <c r="F85" s="250"/>
      <c r="G85" s="250"/>
      <c r="H85" s="47"/>
      <c r="I85" s="47"/>
      <c r="J85" s="47"/>
      <c r="K85" s="47"/>
      <c r="L85" s="47"/>
      <c r="M85" s="47"/>
      <c r="N85" s="249" t="s">
        <v>102</v>
      </c>
      <c r="O85" s="250"/>
      <c r="P85" s="250"/>
      <c r="Q85" s="250"/>
      <c r="R85" s="38"/>
      <c r="T85" s="121"/>
      <c r="U85" s="121"/>
    </row>
    <row r="86" spans="2:47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T86" s="121"/>
      <c r="U86" s="121"/>
    </row>
    <row r="87" spans="2:47" s="1" customFormat="1" ht="29.25" customHeight="1">
      <c r="B87" s="36"/>
      <c r="C87" s="122" t="s">
        <v>103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225">
        <f>N134</f>
        <v>0</v>
      </c>
      <c r="O87" s="251"/>
      <c r="P87" s="251"/>
      <c r="Q87" s="251"/>
      <c r="R87" s="38"/>
      <c r="T87" s="121"/>
      <c r="U87" s="121"/>
      <c r="AU87" s="19" t="s">
        <v>104</v>
      </c>
    </row>
    <row r="88" spans="2:47" s="6" customFormat="1" ht="24.95" customHeight="1">
      <c r="B88" s="123"/>
      <c r="C88" s="124"/>
      <c r="D88" s="125" t="s">
        <v>105</v>
      </c>
      <c r="E88" s="124"/>
      <c r="F88" s="124"/>
      <c r="G88" s="124"/>
      <c r="H88" s="124"/>
      <c r="I88" s="124"/>
      <c r="J88" s="124"/>
      <c r="K88" s="124"/>
      <c r="L88" s="124"/>
      <c r="M88" s="124"/>
      <c r="N88" s="246">
        <f>N135</f>
        <v>0</v>
      </c>
      <c r="O88" s="247"/>
      <c r="P88" s="247"/>
      <c r="Q88" s="247"/>
      <c r="R88" s="126"/>
      <c r="T88" s="127"/>
      <c r="U88" s="127"/>
    </row>
    <row r="89" spans="2:47" s="7" customFormat="1" ht="19.899999999999999" customHeight="1">
      <c r="B89" s="128"/>
      <c r="C89" s="129"/>
      <c r="D89" s="101" t="s">
        <v>106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29">
        <f>N136</f>
        <v>0</v>
      </c>
      <c r="O89" s="252"/>
      <c r="P89" s="252"/>
      <c r="Q89" s="252"/>
      <c r="R89" s="130"/>
      <c r="T89" s="131"/>
      <c r="U89" s="131"/>
    </row>
    <row r="90" spans="2:47" s="7" customFormat="1" ht="19.899999999999999" customHeight="1">
      <c r="B90" s="128"/>
      <c r="C90" s="129"/>
      <c r="D90" s="101" t="s">
        <v>107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N149</f>
        <v>0</v>
      </c>
      <c r="O90" s="252"/>
      <c r="P90" s="252"/>
      <c r="Q90" s="252"/>
      <c r="R90" s="130"/>
      <c r="T90" s="131"/>
      <c r="U90" s="131"/>
    </row>
    <row r="91" spans="2:47" s="7" customFormat="1" ht="19.899999999999999" customHeight="1">
      <c r="B91" s="128"/>
      <c r="C91" s="129"/>
      <c r="D91" s="101" t="s">
        <v>108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N152</f>
        <v>0</v>
      </c>
      <c r="O91" s="252"/>
      <c r="P91" s="252"/>
      <c r="Q91" s="252"/>
      <c r="R91" s="130"/>
      <c r="T91" s="131"/>
      <c r="U91" s="131"/>
    </row>
    <row r="92" spans="2:47" s="7" customFormat="1" ht="19.899999999999999" customHeight="1">
      <c r="B92" s="128"/>
      <c r="C92" s="129"/>
      <c r="D92" s="101" t="s">
        <v>109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N155</f>
        <v>0</v>
      </c>
      <c r="O92" s="252"/>
      <c r="P92" s="252"/>
      <c r="Q92" s="252"/>
      <c r="R92" s="130"/>
      <c r="T92" s="131"/>
      <c r="U92" s="131"/>
    </row>
    <row r="93" spans="2:47" s="7" customFormat="1" ht="19.899999999999999" customHeight="1">
      <c r="B93" s="128"/>
      <c r="C93" s="129"/>
      <c r="D93" s="101" t="s">
        <v>110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29">
        <f>N241</f>
        <v>0</v>
      </c>
      <c r="O93" s="252"/>
      <c r="P93" s="252"/>
      <c r="Q93" s="252"/>
      <c r="R93" s="130"/>
      <c r="T93" s="131"/>
      <c r="U93" s="131"/>
    </row>
    <row r="94" spans="2:47" s="7" customFormat="1" ht="19.899999999999999" customHeight="1">
      <c r="B94" s="128"/>
      <c r="C94" s="129"/>
      <c r="D94" s="101" t="s">
        <v>111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N258</f>
        <v>0</v>
      </c>
      <c r="O94" s="252"/>
      <c r="P94" s="252"/>
      <c r="Q94" s="252"/>
      <c r="R94" s="130"/>
      <c r="T94" s="131"/>
      <c r="U94" s="131"/>
    </row>
    <row r="95" spans="2:47" s="7" customFormat="1" ht="19.899999999999999" customHeight="1">
      <c r="B95" s="128"/>
      <c r="C95" s="129"/>
      <c r="D95" s="101" t="s">
        <v>112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N262</f>
        <v>0</v>
      </c>
      <c r="O95" s="252"/>
      <c r="P95" s="252"/>
      <c r="Q95" s="252"/>
      <c r="R95" s="130"/>
      <c r="T95" s="131"/>
      <c r="U95" s="131"/>
    </row>
    <row r="96" spans="2:47" s="6" customFormat="1" ht="24.95" customHeight="1">
      <c r="B96" s="123"/>
      <c r="C96" s="124"/>
      <c r="D96" s="125" t="s">
        <v>113</v>
      </c>
      <c r="E96" s="124"/>
      <c r="F96" s="124"/>
      <c r="G96" s="124"/>
      <c r="H96" s="124"/>
      <c r="I96" s="124"/>
      <c r="J96" s="124"/>
      <c r="K96" s="124"/>
      <c r="L96" s="124"/>
      <c r="M96" s="124"/>
      <c r="N96" s="246">
        <f>N264</f>
        <v>0</v>
      </c>
      <c r="O96" s="247"/>
      <c r="P96" s="247"/>
      <c r="Q96" s="247"/>
      <c r="R96" s="126"/>
      <c r="T96" s="127"/>
      <c r="U96" s="127"/>
    </row>
    <row r="97" spans="2:65" s="7" customFormat="1" ht="19.899999999999999" customHeight="1">
      <c r="B97" s="128"/>
      <c r="C97" s="129"/>
      <c r="D97" s="101" t="s">
        <v>114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29">
        <f>N265</f>
        <v>0</v>
      </c>
      <c r="O97" s="252"/>
      <c r="P97" s="252"/>
      <c r="Q97" s="252"/>
      <c r="R97" s="130"/>
      <c r="T97" s="131"/>
      <c r="U97" s="131"/>
    </row>
    <row r="98" spans="2:65" s="7" customFormat="1" ht="19.899999999999999" customHeight="1">
      <c r="B98" s="128"/>
      <c r="C98" s="129"/>
      <c r="D98" s="101" t="s">
        <v>115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29">
        <f>N268</f>
        <v>0</v>
      </c>
      <c r="O98" s="252"/>
      <c r="P98" s="252"/>
      <c r="Q98" s="252"/>
      <c r="R98" s="130"/>
      <c r="T98" s="131"/>
      <c r="U98" s="131"/>
    </row>
    <row r="99" spans="2:65" s="7" customFormat="1" ht="19.899999999999999" customHeight="1">
      <c r="B99" s="128"/>
      <c r="C99" s="129"/>
      <c r="D99" s="101" t="s">
        <v>116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29">
        <f>N273</f>
        <v>0</v>
      </c>
      <c r="O99" s="252"/>
      <c r="P99" s="252"/>
      <c r="Q99" s="252"/>
      <c r="R99" s="130"/>
      <c r="T99" s="131"/>
      <c r="U99" s="131"/>
    </row>
    <row r="100" spans="2:65" s="7" customFormat="1" ht="19.899999999999999" customHeight="1">
      <c r="B100" s="128"/>
      <c r="C100" s="129"/>
      <c r="D100" s="101" t="s">
        <v>117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229">
        <f>N294</f>
        <v>0</v>
      </c>
      <c r="O100" s="252"/>
      <c r="P100" s="252"/>
      <c r="Q100" s="252"/>
      <c r="R100" s="130"/>
      <c r="T100" s="131"/>
      <c r="U100" s="131"/>
    </row>
    <row r="101" spans="2:65" s="7" customFormat="1" ht="19.899999999999999" customHeight="1">
      <c r="B101" s="128"/>
      <c r="C101" s="129"/>
      <c r="D101" s="101" t="s">
        <v>118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229">
        <f>N300</f>
        <v>0</v>
      </c>
      <c r="O101" s="252"/>
      <c r="P101" s="252"/>
      <c r="Q101" s="252"/>
      <c r="R101" s="130"/>
      <c r="T101" s="131"/>
      <c r="U101" s="131"/>
    </row>
    <row r="102" spans="2:65" s="7" customFormat="1" ht="19.899999999999999" customHeight="1">
      <c r="B102" s="128"/>
      <c r="C102" s="129"/>
      <c r="D102" s="101" t="s">
        <v>119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229">
        <f>N322</f>
        <v>0</v>
      </c>
      <c r="O102" s="252"/>
      <c r="P102" s="252"/>
      <c r="Q102" s="252"/>
      <c r="R102" s="130"/>
      <c r="T102" s="131"/>
      <c r="U102" s="131"/>
    </row>
    <row r="103" spans="2:65" s="7" customFormat="1" ht="19.899999999999999" customHeight="1">
      <c r="B103" s="128"/>
      <c r="C103" s="129"/>
      <c r="D103" s="101" t="s">
        <v>120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29">
        <f>N328</f>
        <v>0</v>
      </c>
      <c r="O103" s="252"/>
      <c r="P103" s="252"/>
      <c r="Q103" s="252"/>
      <c r="R103" s="130"/>
      <c r="T103" s="131"/>
      <c r="U103" s="131"/>
    </row>
    <row r="104" spans="2:65" s="7" customFormat="1" ht="19.899999999999999" customHeight="1">
      <c r="B104" s="128"/>
      <c r="C104" s="129"/>
      <c r="D104" s="101" t="s">
        <v>121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229">
        <f>N334</f>
        <v>0</v>
      </c>
      <c r="O104" s="252"/>
      <c r="P104" s="252"/>
      <c r="Q104" s="252"/>
      <c r="R104" s="130"/>
      <c r="T104" s="131"/>
      <c r="U104" s="131"/>
    </row>
    <row r="105" spans="2:65" s="7" customFormat="1" ht="19.899999999999999" customHeight="1">
      <c r="B105" s="128"/>
      <c r="C105" s="129"/>
      <c r="D105" s="101" t="s">
        <v>122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229">
        <f>N346</f>
        <v>0</v>
      </c>
      <c r="O105" s="252"/>
      <c r="P105" s="252"/>
      <c r="Q105" s="252"/>
      <c r="R105" s="130"/>
      <c r="T105" s="131"/>
      <c r="U105" s="131"/>
    </row>
    <row r="106" spans="2:65" s="6" customFormat="1" ht="24.95" customHeight="1">
      <c r="B106" s="123"/>
      <c r="C106" s="124"/>
      <c r="D106" s="125" t="s">
        <v>123</v>
      </c>
      <c r="E106" s="124"/>
      <c r="F106" s="124"/>
      <c r="G106" s="124"/>
      <c r="H106" s="124"/>
      <c r="I106" s="124"/>
      <c r="J106" s="124"/>
      <c r="K106" s="124"/>
      <c r="L106" s="124"/>
      <c r="M106" s="124"/>
      <c r="N106" s="246">
        <f>N353</f>
        <v>0</v>
      </c>
      <c r="O106" s="247"/>
      <c r="P106" s="247"/>
      <c r="Q106" s="247"/>
      <c r="R106" s="126"/>
      <c r="T106" s="127"/>
      <c r="U106" s="127"/>
    </row>
    <row r="107" spans="2:65" s="7" customFormat="1" ht="19.899999999999999" customHeight="1">
      <c r="B107" s="128"/>
      <c r="C107" s="129"/>
      <c r="D107" s="101" t="s">
        <v>124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229">
        <f>N354</f>
        <v>0</v>
      </c>
      <c r="O107" s="252"/>
      <c r="P107" s="252"/>
      <c r="Q107" s="252"/>
      <c r="R107" s="130"/>
      <c r="T107" s="131"/>
      <c r="U107" s="131"/>
    </row>
    <row r="108" spans="2:65" s="6" customFormat="1" ht="21.75" customHeight="1">
      <c r="B108" s="123"/>
      <c r="C108" s="124"/>
      <c r="D108" s="125" t="s">
        <v>125</v>
      </c>
      <c r="E108" s="124"/>
      <c r="F108" s="124"/>
      <c r="G108" s="124"/>
      <c r="H108" s="124"/>
      <c r="I108" s="124"/>
      <c r="J108" s="124"/>
      <c r="K108" s="124"/>
      <c r="L108" s="124"/>
      <c r="M108" s="124"/>
      <c r="N108" s="253">
        <f>N357</f>
        <v>0</v>
      </c>
      <c r="O108" s="247"/>
      <c r="P108" s="247"/>
      <c r="Q108" s="247"/>
      <c r="R108" s="126"/>
      <c r="T108" s="127"/>
      <c r="U108" s="127"/>
    </row>
    <row r="109" spans="2:65" s="1" customFormat="1" ht="21.7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  <c r="T109" s="121"/>
      <c r="U109" s="121"/>
    </row>
    <row r="110" spans="2:65" s="1" customFormat="1" ht="29.25" customHeight="1">
      <c r="B110" s="36"/>
      <c r="C110" s="122" t="s">
        <v>126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251">
        <f>ROUND(N111+N112+N113+N114+N115+N116,2)</f>
        <v>0</v>
      </c>
      <c r="O110" s="254"/>
      <c r="P110" s="254"/>
      <c r="Q110" s="254"/>
      <c r="R110" s="38"/>
      <c r="T110" s="132"/>
      <c r="U110" s="133" t="s">
        <v>40</v>
      </c>
    </row>
    <row r="111" spans="2:65" s="1" customFormat="1" ht="18" customHeight="1">
      <c r="B111" s="36"/>
      <c r="C111" s="37"/>
      <c r="D111" s="226" t="s">
        <v>127</v>
      </c>
      <c r="E111" s="227"/>
      <c r="F111" s="227"/>
      <c r="G111" s="227"/>
      <c r="H111" s="227"/>
      <c r="I111" s="37"/>
      <c r="J111" s="37"/>
      <c r="K111" s="37"/>
      <c r="L111" s="37"/>
      <c r="M111" s="37"/>
      <c r="N111" s="228">
        <f>ROUND(N87*T111,2)</f>
        <v>0</v>
      </c>
      <c r="O111" s="229"/>
      <c r="P111" s="229"/>
      <c r="Q111" s="229"/>
      <c r="R111" s="38"/>
      <c r="S111" s="134"/>
      <c r="T111" s="135"/>
      <c r="U111" s="136" t="s">
        <v>41</v>
      </c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8" t="s">
        <v>128</v>
      </c>
      <c r="AZ111" s="137"/>
      <c r="BA111" s="137"/>
      <c r="BB111" s="137"/>
      <c r="BC111" s="137"/>
      <c r="BD111" s="137"/>
      <c r="BE111" s="139">
        <f t="shared" ref="BE111:BE116" si="0">IF(U111="základní",N111,0)</f>
        <v>0</v>
      </c>
      <c r="BF111" s="139">
        <f t="shared" ref="BF111:BF116" si="1">IF(U111="snížená",N111,0)</f>
        <v>0</v>
      </c>
      <c r="BG111" s="139">
        <f t="shared" ref="BG111:BG116" si="2">IF(U111="zákl. přenesená",N111,0)</f>
        <v>0</v>
      </c>
      <c r="BH111" s="139">
        <f t="shared" ref="BH111:BH116" si="3">IF(U111="sníž. přenesená",N111,0)</f>
        <v>0</v>
      </c>
      <c r="BI111" s="139">
        <f t="shared" ref="BI111:BI116" si="4">IF(U111="nulová",N111,0)</f>
        <v>0</v>
      </c>
      <c r="BJ111" s="138" t="s">
        <v>81</v>
      </c>
      <c r="BK111" s="137"/>
      <c r="BL111" s="137"/>
      <c r="BM111" s="137"/>
    </row>
    <row r="112" spans="2:65" s="1" customFormat="1" ht="18" customHeight="1">
      <c r="B112" s="36"/>
      <c r="C112" s="37"/>
      <c r="D112" s="226" t="s">
        <v>129</v>
      </c>
      <c r="E112" s="227"/>
      <c r="F112" s="227"/>
      <c r="G112" s="227"/>
      <c r="H112" s="227"/>
      <c r="I112" s="37"/>
      <c r="J112" s="37"/>
      <c r="K112" s="37"/>
      <c r="L112" s="37"/>
      <c r="M112" s="37"/>
      <c r="N112" s="228">
        <f>ROUND(N87*T112,2)</f>
        <v>0</v>
      </c>
      <c r="O112" s="229"/>
      <c r="P112" s="229"/>
      <c r="Q112" s="229"/>
      <c r="R112" s="38"/>
      <c r="S112" s="134"/>
      <c r="T112" s="135"/>
      <c r="U112" s="136" t="s">
        <v>41</v>
      </c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8" t="s">
        <v>128</v>
      </c>
      <c r="AZ112" s="137"/>
      <c r="BA112" s="137"/>
      <c r="BB112" s="137"/>
      <c r="BC112" s="137"/>
      <c r="BD112" s="137"/>
      <c r="BE112" s="139">
        <f t="shared" si="0"/>
        <v>0</v>
      </c>
      <c r="BF112" s="139">
        <f t="shared" si="1"/>
        <v>0</v>
      </c>
      <c r="BG112" s="139">
        <f t="shared" si="2"/>
        <v>0</v>
      </c>
      <c r="BH112" s="139">
        <f t="shared" si="3"/>
        <v>0</v>
      </c>
      <c r="BI112" s="139">
        <f t="shared" si="4"/>
        <v>0</v>
      </c>
      <c r="BJ112" s="138" t="s">
        <v>81</v>
      </c>
      <c r="BK112" s="137"/>
      <c r="BL112" s="137"/>
      <c r="BM112" s="137"/>
    </row>
    <row r="113" spans="2:65" s="1" customFormat="1" ht="18" customHeight="1">
      <c r="B113" s="36"/>
      <c r="C113" s="37"/>
      <c r="D113" s="226" t="s">
        <v>130</v>
      </c>
      <c r="E113" s="227"/>
      <c r="F113" s="227"/>
      <c r="G113" s="227"/>
      <c r="H113" s="227"/>
      <c r="I113" s="37"/>
      <c r="J113" s="37"/>
      <c r="K113" s="37"/>
      <c r="L113" s="37"/>
      <c r="M113" s="37"/>
      <c r="N113" s="228">
        <f>ROUND(N87*T113,2)</f>
        <v>0</v>
      </c>
      <c r="O113" s="229"/>
      <c r="P113" s="229"/>
      <c r="Q113" s="229"/>
      <c r="R113" s="38"/>
      <c r="S113" s="134"/>
      <c r="T113" s="135"/>
      <c r="U113" s="136" t="s">
        <v>41</v>
      </c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8" t="s">
        <v>128</v>
      </c>
      <c r="AZ113" s="137"/>
      <c r="BA113" s="137"/>
      <c r="BB113" s="137"/>
      <c r="BC113" s="137"/>
      <c r="BD113" s="137"/>
      <c r="BE113" s="139">
        <f t="shared" si="0"/>
        <v>0</v>
      </c>
      <c r="BF113" s="139">
        <f t="shared" si="1"/>
        <v>0</v>
      </c>
      <c r="BG113" s="139">
        <f t="shared" si="2"/>
        <v>0</v>
      </c>
      <c r="BH113" s="139">
        <f t="shared" si="3"/>
        <v>0</v>
      </c>
      <c r="BI113" s="139">
        <f t="shared" si="4"/>
        <v>0</v>
      </c>
      <c r="BJ113" s="138" t="s">
        <v>81</v>
      </c>
      <c r="BK113" s="137"/>
      <c r="BL113" s="137"/>
      <c r="BM113" s="137"/>
    </row>
    <row r="114" spans="2:65" s="1" customFormat="1" ht="18" customHeight="1">
      <c r="B114" s="36"/>
      <c r="C114" s="37"/>
      <c r="D114" s="226" t="s">
        <v>131</v>
      </c>
      <c r="E114" s="227"/>
      <c r="F114" s="227"/>
      <c r="G114" s="227"/>
      <c r="H114" s="227"/>
      <c r="I114" s="37"/>
      <c r="J114" s="37"/>
      <c r="K114" s="37"/>
      <c r="L114" s="37"/>
      <c r="M114" s="37"/>
      <c r="N114" s="228">
        <f>ROUND(N87*T114,2)</f>
        <v>0</v>
      </c>
      <c r="O114" s="229"/>
      <c r="P114" s="229"/>
      <c r="Q114" s="229"/>
      <c r="R114" s="38"/>
      <c r="S114" s="134"/>
      <c r="T114" s="135"/>
      <c r="U114" s="136" t="s">
        <v>41</v>
      </c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8" t="s">
        <v>128</v>
      </c>
      <c r="AZ114" s="137"/>
      <c r="BA114" s="137"/>
      <c r="BB114" s="137"/>
      <c r="BC114" s="137"/>
      <c r="BD114" s="137"/>
      <c r="BE114" s="139">
        <f t="shared" si="0"/>
        <v>0</v>
      </c>
      <c r="BF114" s="139">
        <f t="shared" si="1"/>
        <v>0</v>
      </c>
      <c r="BG114" s="139">
        <f t="shared" si="2"/>
        <v>0</v>
      </c>
      <c r="BH114" s="139">
        <f t="shared" si="3"/>
        <v>0</v>
      </c>
      <c r="BI114" s="139">
        <f t="shared" si="4"/>
        <v>0</v>
      </c>
      <c r="BJ114" s="138" t="s">
        <v>81</v>
      </c>
      <c r="BK114" s="137"/>
      <c r="BL114" s="137"/>
      <c r="BM114" s="137"/>
    </row>
    <row r="115" spans="2:65" s="1" customFormat="1" ht="18" customHeight="1">
      <c r="B115" s="36"/>
      <c r="C115" s="37"/>
      <c r="D115" s="226" t="s">
        <v>132</v>
      </c>
      <c r="E115" s="227"/>
      <c r="F115" s="227"/>
      <c r="G115" s="227"/>
      <c r="H115" s="227"/>
      <c r="I115" s="37"/>
      <c r="J115" s="37"/>
      <c r="K115" s="37"/>
      <c r="L115" s="37"/>
      <c r="M115" s="37"/>
      <c r="N115" s="228">
        <f>ROUND(N87*T115,2)</f>
        <v>0</v>
      </c>
      <c r="O115" s="229"/>
      <c r="P115" s="229"/>
      <c r="Q115" s="229"/>
      <c r="R115" s="38"/>
      <c r="S115" s="134"/>
      <c r="T115" s="135"/>
      <c r="U115" s="136" t="s">
        <v>41</v>
      </c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8" t="s">
        <v>128</v>
      </c>
      <c r="AZ115" s="137"/>
      <c r="BA115" s="137"/>
      <c r="BB115" s="137"/>
      <c r="BC115" s="137"/>
      <c r="BD115" s="137"/>
      <c r="BE115" s="139">
        <f t="shared" si="0"/>
        <v>0</v>
      </c>
      <c r="BF115" s="139">
        <f t="shared" si="1"/>
        <v>0</v>
      </c>
      <c r="BG115" s="139">
        <f t="shared" si="2"/>
        <v>0</v>
      </c>
      <c r="BH115" s="139">
        <f t="shared" si="3"/>
        <v>0</v>
      </c>
      <c r="BI115" s="139">
        <f t="shared" si="4"/>
        <v>0</v>
      </c>
      <c r="BJ115" s="138" t="s">
        <v>81</v>
      </c>
      <c r="BK115" s="137"/>
      <c r="BL115" s="137"/>
      <c r="BM115" s="137"/>
    </row>
    <row r="116" spans="2:65" s="1" customFormat="1" ht="18" customHeight="1">
      <c r="B116" s="36"/>
      <c r="C116" s="37"/>
      <c r="D116" s="101" t="s">
        <v>133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228">
        <f>ROUND(N87*T116,2)</f>
        <v>0</v>
      </c>
      <c r="O116" s="229"/>
      <c r="P116" s="229"/>
      <c r="Q116" s="229"/>
      <c r="R116" s="38"/>
      <c r="S116" s="134"/>
      <c r="T116" s="140"/>
      <c r="U116" s="141" t="s">
        <v>41</v>
      </c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8" t="s">
        <v>134</v>
      </c>
      <c r="AZ116" s="137"/>
      <c r="BA116" s="137"/>
      <c r="BB116" s="137"/>
      <c r="BC116" s="137"/>
      <c r="BD116" s="137"/>
      <c r="BE116" s="139">
        <f t="shared" si="0"/>
        <v>0</v>
      </c>
      <c r="BF116" s="139">
        <f t="shared" si="1"/>
        <v>0</v>
      </c>
      <c r="BG116" s="139">
        <f t="shared" si="2"/>
        <v>0</v>
      </c>
      <c r="BH116" s="139">
        <f t="shared" si="3"/>
        <v>0</v>
      </c>
      <c r="BI116" s="139">
        <f t="shared" si="4"/>
        <v>0</v>
      </c>
      <c r="BJ116" s="138" t="s">
        <v>81</v>
      </c>
      <c r="BK116" s="137"/>
      <c r="BL116" s="137"/>
      <c r="BM116" s="137"/>
    </row>
    <row r="117" spans="2:65" s="1" customForma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  <c r="T117" s="121"/>
      <c r="U117" s="121"/>
    </row>
    <row r="118" spans="2:65" s="1" customFormat="1" ht="29.25" customHeight="1">
      <c r="B118" s="36"/>
      <c r="C118" s="112" t="s">
        <v>91</v>
      </c>
      <c r="D118" s="47"/>
      <c r="E118" s="47"/>
      <c r="F118" s="47"/>
      <c r="G118" s="47"/>
      <c r="H118" s="47"/>
      <c r="I118" s="47"/>
      <c r="J118" s="47"/>
      <c r="K118" s="47"/>
      <c r="L118" s="238">
        <f>ROUND(SUM(N87+N110),2)</f>
        <v>0</v>
      </c>
      <c r="M118" s="238"/>
      <c r="N118" s="238"/>
      <c r="O118" s="238"/>
      <c r="P118" s="238"/>
      <c r="Q118" s="238"/>
      <c r="R118" s="38"/>
      <c r="T118" s="121"/>
      <c r="U118" s="121"/>
    </row>
    <row r="119" spans="2:65" s="1" customFormat="1" ht="6.95" customHeight="1"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2"/>
      <c r="T119" s="121"/>
      <c r="U119" s="121"/>
    </row>
    <row r="123" spans="2:65" s="1" customFormat="1" ht="6.95" customHeight="1"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5"/>
    </row>
    <row r="124" spans="2:65" s="1" customFormat="1" ht="36.950000000000003" customHeight="1">
      <c r="B124" s="36"/>
      <c r="C124" s="197" t="s">
        <v>135</v>
      </c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38"/>
    </row>
    <row r="125" spans="2:65" s="1" customFormat="1" ht="6.9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</row>
    <row r="126" spans="2:65" s="1" customFormat="1" ht="36.950000000000003" customHeight="1">
      <c r="B126" s="36"/>
      <c r="C126" s="70" t="s">
        <v>19</v>
      </c>
      <c r="D126" s="37"/>
      <c r="E126" s="37"/>
      <c r="F126" s="214" t="str">
        <f>F6</f>
        <v>Zateplení bloku 14 v Mostě</v>
      </c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37"/>
      <c r="R126" s="38"/>
    </row>
    <row r="127" spans="2:65" s="1" customFormat="1" ht="6.95" customHeight="1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8"/>
    </row>
    <row r="128" spans="2:65" s="1" customFormat="1" ht="18" customHeight="1">
      <c r="B128" s="36"/>
      <c r="C128" s="31" t="s">
        <v>24</v>
      </c>
      <c r="D128" s="37"/>
      <c r="E128" s="37"/>
      <c r="F128" s="29" t="str">
        <f>F8</f>
        <v xml:space="preserve"> </v>
      </c>
      <c r="G128" s="37"/>
      <c r="H128" s="37"/>
      <c r="I128" s="37"/>
      <c r="J128" s="37"/>
      <c r="K128" s="31" t="s">
        <v>26</v>
      </c>
      <c r="L128" s="37"/>
      <c r="M128" s="243" t="str">
        <f>IF(O8="","",O8)</f>
        <v>3.9.2018</v>
      </c>
      <c r="N128" s="243"/>
      <c r="O128" s="243"/>
      <c r="P128" s="243"/>
      <c r="Q128" s="37"/>
      <c r="R128" s="38"/>
    </row>
    <row r="129" spans="2:65" s="1" customFormat="1" ht="6.95" customHeight="1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spans="2:65" s="1" customFormat="1" ht="15">
      <c r="B130" s="36"/>
      <c r="C130" s="31" t="s">
        <v>28</v>
      </c>
      <c r="D130" s="37"/>
      <c r="E130" s="37"/>
      <c r="F130" s="29" t="str">
        <f>E11</f>
        <v xml:space="preserve"> </v>
      </c>
      <c r="G130" s="37"/>
      <c r="H130" s="37"/>
      <c r="I130" s="37"/>
      <c r="J130" s="37"/>
      <c r="K130" s="31" t="s">
        <v>33</v>
      </c>
      <c r="L130" s="37"/>
      <c r="M130" s="201" t="str">
        <f>E17</f>
        <v xml:space="preserve"> </v>
      </c>
      <c r="N130" s="201"/>
      <c r="O130" s="201"/>
      <c r="P130" s="201"/>
      <c r="Q130" s="201"/>
      <c r="R130" s="38"/>
    </row>
    <row r="131" spans="2:65" s="1" customFormat="1" ht="14.45" customHeight="1">
      <c r="B131" s="36"/>
      <c r="C131" s="31" t="s">
        <v>31</v>
      </c>
      <c r="D131" s="37"/>
      <c r="E131" s="37"/>
      <c r="F131" s="29" t="str">
        <f>IF(E14="","",E14)</f>
        <v>Vyplň údaj</v>
      </c>
      <c r="G131" s="37"/>
      <c r="H131" s="37"/>
      <c r="I131" s="37"/>
      <c r="J131" s="37"/>
      <c r="K131" s="31" t="s">
        <v>35</v>
      </c>
      <c r="L131" s="37"/>
      <c r="M131" s="201" t="str">
        <f>E20</f>
        <v xml:space="preserve"> </v>
      </c>
      <c r="N131" s="201"/>
      <c r="O131" s="201"/>
      <c r="P131" s="201"/>
      <c r="Q131" s="201"/>
      <c r="R131" s="38"/>
    </row>
    <row r="132" spans="2:65" s="1" customFormat="1" ht="10.35" customHeight="1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spans="2:65" s="8" customFormat="1" ht="29.25" customHeight="1">
      <c r="B133" s="142"/>
      <c r="C133" s="143" t="s">
        <v>136</v>
      </c>
      <c r="D133" s="144" t="s">
        <v>137</v>
      </c>
      <c r="E133" s="144" t="s">
        <v>58</v>
      </c>
      <c r="F133" s="261" t="s">
        <v>138</v>
      </c>
      <c r="G133" s="261"/>
      <c r="H133" s="261"/>
      <c r="I133" s="261"/>
      <c r="J133" s="144" t="s">
        <v>139</v>
      </c>
      <c r="K133" s="144" t="s">
        <v>140</v>
      </c>
      <c r="L133" s="262" t="s">
        <v>141</v>
      </c>
      <c r="M133" s="262"/>
      <c r="N133" s="261" t="s">
        <v>102</v>
      </c>
      <c r="O133" s="261"/>
      <c r="P133" s="261"/>
      <c r="Q133" s="263"/>
      <c r="R133" s="145"/>
      <c r="T133" s="80" t="s">
        <v>142</v>
      </c>
      <c r="U133" s="81" t="s">
        <v>40</v>
      </c>
      <c r="V133" s="81" t="s">
        <v>143</v>
      </c>
      <c r="W133" s="81" t="s">
        <v>144</v>
      </c>
      <c r="X133" s="81" t="s">
        <v>145</v>
      </c>
      <c r="Y133" s="81" t="s">
        <v>146</v>
      </c>
      <c r="Z133" s="81" t="s">
        <v>147</v>
      </c>
      <c r="AA133" s="82" t="s">
        <v>148</v>
      </c>
    </row>
    <row r="134" spans="2:65" s="1" customFormat="1" ht="29.25" customHeight="1">
      <c r="B134" s="36"/>
      <c r="C134" s="84" t="s">
        <v>99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284">
        <f>BK134</f>
        <v>0</v>
      </c>
      <c r="O134" s="285"/>
      <c r="P134" s="285"/>
      <c r="Q134" s="285"/>
      <c r="R134" s="38"/>
      <c r="T134" s="83"/>
      <c r="U134" s="52"/>
      <c r="V134" s="52"/>
      <c r="W134" s="146">
        <f>W135+W264+W353+W357</f>
        <v>0</v>
      </c>
      <c r="X134" s="52"/>
      <c r="Y134" s="146">
        <f>Y135+Y264+Y353+Y357</f>
        <v>69.065844550000008</v>
      </c>
      <c r="Z134" s="52"/>
      <c r="AA134" s="147">
        <f>AA135+AA264+AA353+AA357</f>
        <v>89.455910000000003</v>
      </c>
      <c r="AT134" s="19" t="s">
        <v>75</v>
      </c>
      <c r="AU134" s="19" t="s">
        <v>104</v>
      </c>
      <c r="BK134" s="148">
        <f>BK135+BK264+BK353+BK357</f>
        <v>0</v>
      </c>
    </row>
    <row r="135" spans="2:65" s="9" customFormat="1" ht="37.35" customHeight="1">
      <c r="B135" s="149"/>
      <c r="C135" s="150"/>
      <c r="D135" s="151" t="s">
        <v>105</v>
      </c>
      <c r="E135" s="151"/>
      <c r="F135" s="151"/>
      <c r="G135" s="151"/>
      <c r="H135" s="151"/>
      <c r="I135" s="151"/>
      <c r="J135" s="151"/>
      <c r="K135" s="151"/>
      <c r="L135" s="151"/>
      <c r="M135" s="151"/>
      <c r="N135" s="253">
        <f>BK135</f>
        <v>0</v>
      </c>
      <c r="O135" s="246"/>
      <c r="P135" s="246"/>
      <c r="Q135" s="246"/>
      <c r="R135" s="152"/>
      <c r="T135" s="153"/>
      <c r="U135" s="150"/>
      <c r="V135" s="150"/>
      <c r="W135" s="154">
        <f>W136+W149+W152+W155+W241+W258+W262</f>
        <v>0</v>
      </c>
      <c r="X135" s="150"/>
      <c r="Y135" s="154">
        <f>Y136+Y149+Y152+Y155+Y241+Y258+Y262</f>
        <v>66.903921050000008</v>
      </c>
      <c r="Z135" s="150"/>
      <c r="AA135" s="155">
        <f>AA136+AA149+AA152+AA155+AA241+AA258+AA262</f>
        <v>88.862651999999997</v>
      </c>
      <c r="AR135" s="156" t="s">
        <v>81</v>
      </c>
      <c r="AT135" s="157" t="s">
        <v>75</v>
      </c>
      <c r="AU135" s="157" t="s">
        <v>76</v>
      </c>
      <c r="AY135" s="156" t="s">
        <v>149</v>
      </c>
      <c r="BK135" s="158">
        <f>BK136+BK149+BK152+BK155+BK241+BK258+BK262</f>
        <v>0</v>
      </c>
    </row>
    <row r="136" spans="2:65" s="9" customFormat="1" ht="19.899999999999999" customHeight="1">
      <c r="B136" s="149"/>
      <c r="C136" s="150"/>
      <c r="D136" s="159" t="s">
        <v>106</v>
      </c>
      <c r="E136" s="159"/>
      <c r="F136" s="159"/>
      <c r="G136" s="159"/>
      <c r="H136" s="159"/>
      <c r="I136" s="159"/>
      <c r="J136" s="159"/>
      <c r="K136" s="159"/>
      <c r="L136" s="159"/>
      <c r="M136" s="159"/>
      <c r="N136" s="281">
        <f>BK136</f>
        <v>0</v>
      </c>
      <c r="O136" s="282"/>
      <c r="P136" s="282"/>
      <c r="Q136" s="282"/>
      <c r="R136" s="152"/>
      <c r="T136" s="153"/>
      <c r="U136" s="150"/>
      <c r="V136" s="150"/>
      <c r="W136" s="154">
        <f>SUM(W137:W148)</f>
        <v>0</v>
      </c>
      <c r="X136" s="150"/>
      <c r="Y136" s="154">
        <f>SUM(Y137:Y148)</f>
        <v>0</v>
      </c>
      <c r="Z136" s="150"/>
      <c r="AA136" s="155">
        <f>SUM(AA137:AA148)</f>
        <v>43.656300000000002</v>
      </c>
      <c r="AR136" s="156" t="s">
        <v>81</v>
      </c>
      <c r="AT136" s="157" t="s">
        <v>75</v>
      </c>
      <c r="AU136" s="157" t="s">
        <v>81</v>
      </c>
      <c r="AY136" s="156" t="s">
        <v>149</v>
      </c>
      <c r="BK136" s="158">
        <f>SUM(BK137:BK148)</f>
        <v>0</v>
      </c>
    </row>
    <row r="137" spans="2:65" s="1" customFormat="1" ht="31.5" customHeight="1">
      <c r="B137" s="36"/>
      <c r="C137" s="160" t="s">
        <v>81</v>
      </c>
      <c r="D137" s="160" t="s">
        <v>150</v>
      </c>
      <c r="E137" s="161" t="s">
        <v>151</v>
      </c>
      <c r="F137" s="255" t="s">
        <v>152</v>
      </c>
      <c r="G137" s="255"/>
      <c r="H137" s="255"/>
      <c r="I137" s="255"/>
      <c r="J137" s="162" t="s">
        <v>153</v>
      </c>
      <c r="K137" s="163">
        <v>78.66</v>
      </c>
      <c r="L137" s="256">
        <v>0</v>
      </c>
      <c r="M137" s="257"/>
      <c r="N137" s="258">
        <f>ROUND(L137*K137,2)</f>
        <v>0</v>
      </c>
      <c r="O137" s="258"/>
      <c r="P137" s="258"/>
      <c r="Q137" s="258"/>
      <c r="R137" s="38"/>
      <c r="T137" s="164" t="s">
        <v>22</v>
      </c>
      <c r="U137" s="45" t="s">
        <v>41</v>
      </c>
      <c r="V137" s="37"/>
      <c r="W137" s="165">
        <f>V137*K137</f>
        <v>0</v>
      </c>
      <c r="X137" s="165">
        <v>0</v>
      </c>
      <c r="Y137" s="165">
        <f>X137*K137</f>
        <v>0</v>
      </c>
      <c r="Z137" s="165">
        <v>0.255</v>
      </c>
      <c r="AA137" s="166">
        <f>Z137*K137</f>
        <v>20.058299999999999</v>
      </c>
      <c r="AR137" s="19" t="s">
        <v>154</v>
      </c>
      <c r="AT137" s="19" t="s">
        <v>150</v>
      </c>
      <c r="AU137" s="19" t="s">
        <v>97</v>
      </c>
      <c r="AY137" s="19" t="s">
        <v>149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9" t="s">
        <v>81</v>
      </c>
      <c r="BK137" s="105">
        <f>ROUND(L137*K137,2)</f>
        <v>0</v>
      </c>
      <c r="BL137" s="19" t="s">
        <v>154</v>
      </c>
      <c r="BM137" s="19" t="s">
        <v>155</v>
      </c>
    </row>
    <row r="138" spans="2:65" s="10" customFormat="1" ht="22.5" customHeight="1">
      <c r="B138" s="167"/>
      <c r="C138" s="168"/>
      <c r="D138" s="168"/>
      <c r="E138" s="169" t="s">
        <v>22</v>
      </c>
      <c r="F138" s="259" t="s">
        <v>156</v>
      </c>
      <c r="G138" s="260"/>
      <c r="H138" s="260"/>
      <c r="I138" s="260"/>
      <c r="J138" s="168"/>
      <c r="K138" s="170">
        <v>78.66</v>
      </c>
      <c r="L138" s="168"/>
      <c r="M138" s="168"/>
      <c r="N138" s="168"/>
      <c r="O138" s="168"/>
      <c r="P138" s="168"/>
      <c r="Q138" s="168"/>
      <c r="R138" s="171"/>
      <c r="T138" s="172"/>
      <c r="U138" s="168"/>
      <c r="V138" s="168"/>
      <c r="W138" s="168"/>
      <c r="X138" s="168"/>
      <c r="Y138" s="168"/>
      <c r="Z138" s="168"/>
      <c r="AA138" s="173"/>
      <c r="AT138" s="174" t="s">
        <v>157</v>
      </c>
      <c r="AU138" s="174" t="s">
        <v>97</v>
      </c>
      <c r="AV138" s="10" t="s">
        <v>97</v>
      </c>
      <c r="AW138" s="10" t="s">
        <v>34</v>
      </c>
      <c r="AX138" s="10" t="s">
        <v>81</v>
      </c>
      <c r="AY138" s="174" t="s">
        <v>149</v>
      </c>
    </row>
    <row r="139" spans="2:65" s="1" customFormat="1" ht="31.5" customHeight="1">
      <c r="B139" s="36"/>
      <c r="C139" s="160" t="s">
        <v>97</v>
      </c>
      <c r="D139" s="160" t="s">
        <v>150</v>
      </c>
      <c r="E139" s="161" t="s">
        <v>158</v>
      </c>
      <c r="F139" s="255" t="s">
        <v>159</v>
      </c>
      <c r="G139" s="255"/>
      <c r="H139" s="255"/>
      <c r="I139" s="255"/>
      <c r="J139" s="162" t="s">
        <v>153</v>
      </c>
      <c r="K139" s="163">
        <v>78.66</v>
      </c>
      <c r="L139" s="256">
        <v>0</v>
      </c>
      <c r="M139" s="257"/>
      <c r="N139" s="258">
        <f>ROUND(L139*K139,2)</f>
        <v>0</v>
      </c>
      <c r="O139" s="258"/>
      <c r="P139" s="258"/>
      <c r="Q139" s="258"/>
      <c r="R139" s="38"/>
      <c r="T139" s="164" t="s">
        <v>22</v>
      </c>
      <c r="U139" s="45" t="s">
        <v>41</v>
      </c>
      <c r="V139" s="37"/>
      <c r="W139" s="165">
        <f>V139*K139</f>
        <v>0</v>
      </c>
      <c r="X139" s="165">
        <v>0</v>
      </c>
      <c r="Y139" s="165">
        <f>X139*K139</f>
        <v>0</v>
      </c>
      <c r="Z139" s="165">
        <v>0.3</v>
      </c>
      <c r="AA139" s="166">
        <f>Z139*K139</f>
        <v>23.597999999999999</v>
      </c>
      <c r="AR139" s="19" t="s">
        <v>154</v>
      </c>
      <c r="AT139" s="19" t="s">
        <v>150</v>
      </c>
      <c r="AU139" s="19" t="s">
        <v>97</v>
      </c>
      <c r="AY139" s="19" t="s">
        <v>149</v>
      </c>
      <c r="BE139" s="105">
        <f>IF(U139="základní",N139,0)</f>
        <v>0</v>
      </c>
      <c r="BF139" s="105">
        <f>IF(U139="snížená",N139,0)</f>
        <v>0</v>
      </c>
      <c r="BG139" s="105">
        <f>IF(U139="zákl. přenesená",N139,0)</f>
        <v>0</v>
      </c>
      <c r="BH139" s="105">
        <f>IF(U139="sníž. přenesená",N139,0)</f>
        <v>0</v>
      </c>
      <c r="BI139" s="105">
        <f>IF(U139="nulová",N139,0)</f>
        <v>0</v>
      </c>
      <c r="BJ139" s="19" t="s">
        <v>81</v>
      </c>
      <c r="BK139" s="105">
        <f>ROUND(L139*K139,2)</f>
        <v>0</v>
      </c>
      <c r="BL139" s="19" t="s">
        <v>154</v>
      </c>
      <c r="BM139" s="19" t="s">
        <v>160</v>
      </c>
    </row>
    <row r="140" spans="2:65" s="1" customFormat="1" ht="31.5" customHeight="1">
      <c r="B140" s="36"/>
      <c r="C140" s="160" t="s">
        <v>161</v>
      </c>
      <c r="D140" s="160" t="s">
        <v>150</v>
      </c>
      <c r="E140" s="161" t="s">
        <v>162</v>
      </c>
      <c r="F140" s="255" t="s">
        <v>163</v>
      </c>
      <c r="G140" s="255"/>
      <c r="H140" s="255"/>
      <c r="I140" s="255"/>
      <c r="J140" s="162" t="s">
        <v>164</v>
      </c>
      <c r="K140" s="163">
        <v>27.75</v>
      </c>
      <c r="L140" s="256">
        <v>0</v>
      </c>
      <c r="M140" s="257"/>
      <c r="N140" s="258">
        <f>ROUND(L140*K140,2)</f>
        <v>0</v>
      </c>
      <c r="O140" s="258"/>
      <c r="P140" s="258"/>
      <c r="Q140" s="258"/>
      <c r="R140" s="38"/>
      <c r="T140" s="164" t="s">
        <v>22</v>
      </c>
      <c r="U140" s="45" t="s">
        <v>41</v>
      </c>
      <c r="V140" s="37"/>
      <c r="W140" s="165">
        <f>V140*K140</f>
        <v>0</v>
      </c>
      <c r="X140" s="165">
        <v>0</v>
      </c>
      <c r="Y140" s="165">
        <f>X140*K140</f>
        <v>0</v>
      </c>
      <c r="Z140" s="165">
        <v>0</v>
      </c>
      <c r="AA140" s="166">
        <f>Z140*K140</f>
        <v>0</v>
      </c>
      <c r="AR140" s="19" t="s">
        <v>154</v>
      </c>
      <c r="AT140" s="19" t="s">
        <v>150</v>
      </c>
      <c r="AU140" s="19" t="s">
        <v>97</v>
      </c>
      <c r="AY140" s="19" t="s">
        <v>149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9" t="s">
        <v>81</v>
      </c>
      <c r="BK140" s="105">
        <f>ROUND(L140*K140,2)</f>
        <v>0</v>
      </c>
      <c r="BL140" s="19" t="s">
        <v>154</v>
      </c>
      <c r="BM140" s="19" t="s">
        <v>165</v>
      </c>
    </row>
    <row r="141" spans="2:65" s="10" customFormat="1" ht="22.5" customHeight="1">
      <c r="B141" s="167"/>
      <c r="C141" s="168"/>
      <c r="D141" s="168"/>
      <c r="E141" s="169" t="s">
        <v>22</v>
      </c>
      <c r="F141" s="259" t="s">
        <v>166</v>
      </c>
      <c r="G141" s="260"/>
      <c r="H141" s="260"/>
      <c r="I141" s="260"/>
      <c r="J141" s="168"/>
      <c r="K141" s="170">
        <v>27.75</v>
      </c>
      <c r="L141" s="168"/>
      <c r="M141" s="168"/>
      <c r="N141" s="168"/>
      <c r="O141" s="168"/>
      <c r="P141" s="168"/>
      <c r="Q141" s="168"/>
      <c r="R141" s="171"/>
      <c r="T141" s="172"/>
      <c r="U141" s="168"/>
      <c r="V141" s="168"/>
      <c r="W141" s="168"/>
      <c r="X141" s="168"/>
      <c r="Y141" s="168"/>
      <c r="Z141" s="168"/>
      <c r="AA141" s="173"/>
      <c r="AT141" s="174" t="s">
        <v>157</v>
      </c>
      <c r="AU141" s="174" t="s">
        <v>97</v>
      </c>
      <c r="AV141" s="10" t="s">
        <v>97</v>
      </c>
      <c r="AW141" s="10" t="s">
        <v>34</v>
      </c>
      <c r="AX141" s="10" t="s">
        <v>81</v>
      </c>
      <c r="AY141" s="174" t="s">
        <v>149</v>
      </c>
    </row>
    <row r="142" spans="2:65" s="1" customFormat="1" ht="31.5" customHeight="1">
      <c r="B142" s="36"/>
      <c r="C142" s="160" t="s">
        <v>154</v>
      </c>
      <c r="D142" s="160" t="s">
        <v>150</v>
      </c>
      <c r="E142" s="161" t="s">
        <v>167</v>
      </c>
      <c r="F142" s="255" t="s">
        <v>168</v>
      </c>
      <c r="G142" s="255"/>
      <c r="H142" s="255"/>
      <c r="I142" s="255"/>
      <c r="J142" s="162" t="s">
        <v>164</v>
      </c>
      <c r="K142" s="163">
        <v>13.875</v>
      </c>
      <c r="L142" s="256">
        <v>0</v>
      </c>
      <c r="M142" s="257"/>
      <c r="N142" s="258">
        <f>ROUND(L142*K142,2)</f>
        <v>0</v>
      </c>
      <c r="O142" s="258"/>
      <c r="P142" s="258"/>
      <c r="Q142" s="258"/>
      <c r="R142" s="38"/>
      <c r="T142" s="164" t="s">
        <v>22</v>
      </c>
      <c r="U142" s="45" t="s">
        <v>41</v>
      </c>
      <c r="V142" s="37"/>
      <c r="W142" s="165">
        <f>V142*K142</f>
        <v>0</v>
      </c>
      <c r="X142" s="165">
        <v>0</v>
      </c>
      <c r="Y142" s="165">
        <f>X142*K142</f>
        <v>0</v>
      </c>
      <c r="Z142" s="165">
        <v>0</v>
      </c>
      <c r="AA142" s="166">
        <f>Z142*K142</f>
        <v>0</v>
      </c>
      <c r="AR142" s="19" t="s">
        <v>154</v>
      </c>
      <c r="AT142" s="19" t="s">
        <v>150</v>
      </c>
      <c r="AU142" s="19" t="s">
        <v>97</v>
      </c>
      <c r="AY142" s="19" t="s">
        <v>149</v>
      </c>
      <c r="BE142" s="105">
        <f>IF(U142="základní",N142,0)</f>
        <v>0</v>
      </c>
      <c r="BF142" s="105">
        <f>IF(U142="snížená",N142,0)</f>
        <v>0</v>
      </c>
      <c r="BG142" s="105">
        <f>IF(U142="zákl. přenesená",N142,0)</f>
        <v>0</v>
      </c>
      <c r="BH142" s="105">
        <f>IF(U142="sníž. přenesená",N142,0)</f>
        <v>0</v>
      </c>
      <c r="BI142" s="105">
        <f>IF(U142="nulová",N142,0)</f>
        <v>0</v>
      </c>
      <c r="BJ142" s="19" t="s">
        <v>81</v>
      </c>
      <c r="BK142" s="105">
        <f>ROUND(L142*K142,2)</f>
        <v>0</v>
      </c>
      <c r="BL142" s="19" t="s">
        <v>154</v>
      </c>
      <c r="BM142" s="19" t="s">
        <v>169</v>
      </c>
    </row>
    <row r="143" spans="2:65" s="10" customFormat="1" ht="22.5" customHeight="1">
      <c r="B143" s="167"/>
      <c r="C143" s="168"/>
      <c r="D143" s="168"/>
      <c r="E143" s="169" t="s">
        <v>22</v>
      </c>
      <c r="F143" s="259" t="s">
        <v>170</v>
      </c>
      <c r="G143" s="260"/>
      <c r="H143" s="260"/>
      <c r="I143" s="260"/>
      <c r="J143" s="168"/>
      <c r="K143" s="170">
        <v>13.875</v>
      </c>
      <c r="L143" s="168"/>
      <c r="M143" s="168"/>
      <c r="N143" s="168"/>
      <c r="O143" s="168"/>
      <c r="P143" s="168"/>
      <c r="Q143" s="168"/>
      <c r="R143" s="171"/>
      <c r="T143" s="172"/>
      <c r="U143" s="168"/>
      <c r="V143" s="168"/>
      <c r="W143" s="168"/>
      <c r="X143" s="168"/>
      <c r="Y143" s="168"/>
      <c r="Z143" s="168"/>
      <c r="AA143" s="173"/>
      <c r="AT143" s="174" t="s">
        <v>157</v>
      </c>
      <c r="AU143" s="174" t="s">
        <v>97</v>
      </c>
      <c r="AV143" s="10" t="s">
        <v>97</v>
      </c>
      <c r="AW143" s="10" t="s">
        <v>34</v>
      </c>
      <c r="AX143" s="10" t="s">
        <v>81</v>
      </c>
      <c r="AY143" s="174" t="s">
        <v>149</v>
      </c>
    </row>
    <row r="144" spans="2:65" s="1" customFormat="1" ht="31.5" customHeight="1">
      <c r="B144" s="36"/>
      <c r="C144" s="160" t="s">
        <v>171</v>
      </c>
      <c r="D144" s="160" t="s">
        <v>150</v>
      </c>
      <c r="E144" s="161" t="s">
        <v>172</v>
      </c>
      <c r="F144" s="255" t="s">
        <v>173</v>
      </c>
      <c r="G144" s="255"/>
      <c r="H144" s="255"/>
      <c r="I144" s="255"/>
      <c r="J144" s="162" t="s">
        <v>164</v>
      </c>
      <c r="K144" s="163">
        <v>27.75</v>
      </c>
      <c r="L144" s="256">
        <v>0</v>
      </c>
      <c r="M144" s="257"/>
      <c r="N144" s="258">
        <f>ROUND(L144*K144,2)</f>
        <v>0</v>
      </c>
      <c r="O144" s="258"/>
      <c r="P144" s="258"/>
      <c r="Q144" s="258"/>
      <c r="R144" s="38"/>
      <c r="T144" s="164" t="s">
        <v>22</v>
      </c>
      <c r="U144" s="45" t="s">
        <v>41</v>
      </c>
      <c r="V144" s="37"/>
      <c r="W144" s="165">
        <f>V144*K144</f>
        <v>0</v>
      </c>
      <c r="X144" s="165">
        <v>0</v>
      </c>
      <c r="Y144" s="165">
        <f>X144*K144</f>
        <v>0</v>
      </c>
      <c r="Z144" s="165">
        <v>0</v>
      </c>
      <c r="AA144" s="166">
        <f>Z144*K144</f>
        <v>0</v>
      </c>
      <c r="AR144" s="19" t="s">
        <v>154</v>
      </c>
      <c r="AT144" s="19" t="s">
        <v>150</v>
      </c>
      <c r="AU144" s="19" t="s">
        <v>97</v>
      </c>
      <c r="AY144" s="19" t="s">
        <v>149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19" t="s">
        <v>81</v>
      </c>
      <c r="BK144" s="105">
        <f>ROUND(L144*K144,2)</f>
        <v>0</v>
      </c>
      <c r="BL144" s="19" t="s">
        <v>154</v>
      </c>
      <c r="BM144" s="19" t="s">
        <v>174</v>
      </c>
    </row>
    <row r="145" spans="2:65" s="10" customFormat="1" ht="22.5" customHeight="1">
      <c r="B145" s="167"/>
      <c r="C145" s="168"/>
      <c r="D145" s="168"/>
      <c r="E145" s="169" t="s">
        <v>22</v>
      </c>
      <c r="F145" s="259" t="s">
        <v>166</v>
      </c>
      <c r="G145" s="260"/>
      <c r="H145" s="260"/>
      <c r="I145" s="260"/>
      <c r="J145" s="168"/>
      <c r="K145" s="170">
        <v>27.75</v>
      </c>
      <c r="L145" s="168"/>
      <c r="M145" s="168"/>
      <c r="N145" s="168"/>
      <c r="O145" s="168"/>
      <c r="P145" s="168"/>
      <c r="Q145" s="168"/>
      <c r="R145" s="171"/>
      <c r="T145" s="172"/>
      <c r="U145" s="168"/>
      <c r="V145" s="168"/>
      <c r="W145" s="168"/>
      <c r="X145" s="168"/>
      <c r="Y145" s="168"/>
      <c r="Z145" s="168"/>
      <c r="AA145" s="173"/>
      <c r="AT145" s="174" t="s">
        <v>157</v>
      </c>
      <c r="AU145" s="174" t="s">
        <v>97</v>
      </c>
      <c r="AV145" s="10" t="s">
        <v>97</v>
      </c>
      <c r="AW145" s="10" t="s">
        <v>34</v>
      </c>
      <c r="AX145" s="10" t="s">
        <v>81</v>
      </c>
      <c r="AY145" s="174" t="s">
        <v>149</v>
      </c>
    </row>
    <row r="146" spans="2:65" s="1" customFormat="1" ht="22.5" customHeight="1">
      <c r="B146" s="36"/>
      <c r="C146" s="160" t="s">
        <v>175</v>
      </c>
      <c r="D146" s="160" t="s">
        <v>150</v>
      </c>
      <c r="E146" s="161" t="s">
        <v>176</v>
      </c>
      <c r="F146" s="255" t="s">
        <v>177</v>
      </c>
      <c r="G146" s="255"/>
      <c r="H146" s="255"/>
      <c r="I146" s="255"/>
      <c r="J146" s="162" t="s">
        <v>164</v>
      </c>
      <c r="K146" s="163">
        <v>27.75</v>
      </c>
      <c r="L146" s="256">
        <v>0</v>
      </c>
      <c r="M146" s="257"/>
      <c r="N146" s="258">
        <f>ROUND(L146*K146,2)</f>
        <v>0</v>
      </c>
      <c r="O146" s="258"/>
      <c r="P146" s="258"/>
      <c r="Q146" s="258"/>
      <c r="R146" s="38"/>
      <c r="T146" s="164" t="s">
        <v>22</v>
      </c>
      <c r="U146" s="45" t="s">
        <v>41</v>
      </c>
      <c r="V146" s="37"/>
      <c r="W146" s="165">
        <f>V146*K146</f>
        <v>0</v>
      </c>
      <c r="X146" s="165">
        <v>0</v>
      </c>
      <c r="Y146" s="165">
        <f>X146*K146</f>
        <v>0</v>
      </c>
      <c r="Z146" s="165">
        <v>0</v>
      </c>
      <c r="AA146" s="166">
        <f>Z146*K146</f>
        <v>0</v>
      </c>
      <c r="AR146" s="19" t="s">
        <v>154</v>
      </c>
      <c r="AT146" s="19" t="s">
        <v>150</v>
      </c>
      <c r="AU146" s="19" t="s">
        <v>97</v>
      </c>
      <c r="AY146" s="19" t="s">
        <v>149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9" t="s">
        <v>81</v>
      </c>
      <c r="BK146" s="105">
        <f>ROUND(L146*K146,2)</f>
        <v>0</v>
      </c>
      <c r="BL146" s="19" t="s">
        <v>154</v>
      </c>
      <c r="BM146" s="19" t="s">
        <v>178</v>
      </c>
    </row>
    <row r="147" spans="2:65" s="1" customFormat="1" ht="31.5" customHeight="1">
      <c r="B147" s="36"/>
      <c r="C147" s="160" t="s">
        <v>179</v>
      </c>
      <c r="D147" s="160" t="s">
        <v>150</v>
      </c>
      <c r="E147" s="161" t="s">
        <v>180</v>
      </c>
      <c r="F147" s="255" t="s">
        <v>181</v>
      </c>
      <c r="G147" s="255"/>
      <c r="H147" s="255"/>
      <c r="I147" s="255"/>
      <c r="J147" s="162" t="s">
        <v>182</v>
      </c>
      <c r="K147" s="163">
        <v>44.4</v>
      </c>
      <c r="L147" s="256">
        <v>0</v>
      </c>
      <c r="M147" s="257"/>
      <c r="N147" s="258">
        <f>ROUND(L147*K147,2)</f>
        <v>0</v>
      </c>
      <c r="O147" s="258"/>
      <c r="P147" s="258"/>
      <c r="Q147" s="258"/>
      <c r="R147" s="38"/>
      <c r="T147" s="164" t="s">
        <v>22</v>
      </c>
      <c r="U147" s="45" t="s">
        <v>41</v>
      </c>
      <c r="V147" s="37"/>
      <c r="W147" s="165">
        <f>V147*K147</f>
        <v>0</v>
      </c>
      <c r="X147" s="165">
        <v>0</v>
      </c>
      <c r="Y147" s="165">
        <f>X147*K147</f>
        <v>0</v>
      </c>
      <c r="Z147" s="165">
        <v>0</v>
      </c>
      <c r="AA147" s="166">
        <f>Z147*K147</f>
        <v>0</v>
      </c>
      <c r="AR147" s="19" t="s">
        <v>154</v>
      </c>
      <c r="AT147" s="19" t="s">
        <v>150</v>
      </c>
      <c r="AU147" s="19" t="s">
        <v>97</v>
      </c>
      <c r="AY147" s="19" t="s">
        <v>149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9" t="s">
        <v>81</v>
      </c>
      <c r="BK147" s="105">
        <f>ROUND(L147*K147,2)</f>
        <v>0</v>
      </c>
      <c r="BL147" s="19" t="s">
        <v>154</v>
      </c>
      <c r="BM147" s="19" t="s">
        <v>183</v>
      </c>
    </row>
    <row r="148" spans="2:65" s="10" customFormat="1" ht="22.5" customHeight="1">
      <c r="B148" s="167"/>
      <c r="C148" s="168"/>
      <c r="D148" s="168"/>
      <c r="E148" s="169" t="s">
        <v>22</v>
      </c>
      <c r="F148" s="259" t="s">
        <v>184</v>
      </c>
      <c r="G148" s="260"/>
      <c r="H148" s="260"/>
      <c r="I148" s="260"/>
      <c r="J148" s="168"/>
      <c r="K148" s="170">
        <v>44.4</v>
      </c>
      <c r="L148" s="168"/>
      <c r="M148" s="168"/>
      <c r="N148" s="168"/>
      <c r="O148" s="168"/>
      <c r="P148" s="168"/>
      <c r="Q148" s="168"/>
      <c r="R148" s="171"/>
      <c r="T148" s="172"/>
      <c r="U148" s="168"/>
      <c r="V148" s="168"/>
      <c r="W148" s="168"/>
      <c r="X148" s="168"/>
      <c r="Y148" s="168"/>
      <c r="Z148" s="168"/>
      <c r="AA148" s="173"/>
      <c r="AT148" s="174" t="s">
        <v>157</v>
      </c>
      <c r="AU148" s="174" t="s">
        <v>97</v>
      </c>
      <c r="AV148" s="10" t="s">
        <v>97</v>
      </c>
      <c r="AW148" s="10" t="s">
        <v>34</v>
      </c>
      <c r="AX148" s="10" t="s">
        <v>81</v>
      </c>
      <c r="AY148" s="174" t="s">
        <v>149</v>
      </c>
    </row>
    <row r="149" spans="2:65" s="9" customFormat="1" ht="29.85" customHeight="1">
      <c r="B149" s="149"/>
      <c r="C149" s="150"/>
      <c r="D149" s="159" t="s">
        <v>107</v>
      </c>
      <c r="E149" s="159"/>
      <c r="F149" s="159"/>
      <c r="G149" s="159"/>
      <c r="H149" s="159"/>
      <c r="I149" s="159"/>
      <c r="J149" s="159"/>
      <c r="K149" s="159"/>
      <c r="L149" s="159"/>
      <c r="M149" s="159"/>
      <c r="N149" s="281">
        <f>BK149</f>
        <v>0</v>
      </c>
      <c r="O149" s="282"/>
      <c r="P149" s="282"/>
      <c r="Q149" s="282"/>
      <c r="R149" s="152"/>
      <c r="T149" s="153"/>
      <c r="U149" s="150"/>
      <c r="V149" s="150"/>
      <c r="W149" s="154">
        <f>SUM(W150:W151)</f>
        <v>0</v>
      </c>
      <c r="X149" s="150"/>
      <c r="Y149" s="154">
        <f>SUM(Y150:Y151)</f>
        <v>23.228549999999998</v>
      </c>
      <c r="Z149" s="150"/>
      <c r="AA149" s="155">
        <f>SUM(AA150:AA151)</f>
        <v>0</v>
      </c>
      <c r="AR149" s="156" t="s">
        <v>81</v>
      </c>
      <c r="AT149" s="157" t="s">
        <v>75</v>
      </c>
      <c r="AU149" s="157" t="s">
        <v>81</v>
      </c>
      <c r="AY149" s="156" t="s">
        <v>149</v>
      </c>
      <c r="BK149" s="158">
        <f>SUM(BK150:BK151)</f>
        <v>0</v>
      </c>
    </row>
    <row r="150" spans="2:65" s="1" customFormat="1" ht="44.25" customHeight="1">
      <c r="B150" s="36"/>
      <c r="C150" s="160" t="s">
        <v>185</v>
      </c>
      <c r="D150" s="160" t="s">
        <v>150</v>
      </c>
      <c r="E150" s="161" t="s">
        <v>186</v>
      </c>
      <c r="F150" s="255" t="s">
        <v>187</v>
      </c>
      <c r="G150" s="255"/>
      <c r="H150" s="255"/>
      <c r="I150" s="255"/>
      <c r="J150" s="162" t="s">
        <v>188</v>
      </c>
      <c r="K150" s="163">
        <v>102.5</v>
      </c>
      <c r="L150" s="256">
        <v>0</v>
      </c>
      <c r="M150" s="257"/>
      <c r="N150" s="258">
        <f>ROUND(L150*K150,2)</f>
        <v>0</v>
      </c>
      <c r="O150" s="258"/>
      <c r="P150" s="258"/>
      <c r="Q150" s="258"/>
      <c r="R150" s="38"/>
      <c r="T150" s="164" t="s">
        <v>22</v>
      </c>
      <c r="U150" s="45" t="s">
        <v>41</v>
      </c>
      <c r="V150" s="37"/>
      <c r="W150" s="165">
        <f>V150*K150</f>
        <v>0</v>
      </c>
      <c r="X150" s="165">
        <v>0.22656999999999999</v>
      </c>
      <c r="Y150" s="165">
        <f>X150*K150</f>
        <v>23.223424999999999</v>
      </c>
      <c r="Z150" s="165">
        <v>0</v>
      </c>
      <c r="AA150" s="166">
        <f>Z150*K150</f>
        <v>0</v>
      </c>
      <c r="AR150" s="19" t="s">
        <v>154</v>
      </c>
      <c r="AT150" s="19" t="s">
        <v>150</v>
      </c>
      <c r="AU150" s="19" t="s">
        <v>97</v>
      </c>
      <c r="AY150" s="19" t="s">
        <v>149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9" t="s">
        <v>81</v>
      </c>
      <c r="BK150" s="105">
        <f>ROUND(L150*K150,2)</f>
        <v>0</v>
      </c>
      <c r="BL150" s="19" t="s">
        <v>154</v>
      </c>
      <c r="BM150" s="19" t="s">
        <v>189</v>
      </c>
    </row>
    <row r="151" spans="2:65" s="1" customFormat="1" ht="31.5" customHeight="1">
      <c r="B151" s="36"/>
      <c r="C151" s="160" t="s">
        <v>190</v>
      </c>
      <c r="D151" s="160" t="s">
        <v>150</v>
      </c>
      <c r="E151" s="161" t="s">
        <v>191</v>
      </c>
      <c r="F151" s="255" t="s">
        <v>192</v>
      </c>
      <c r="G151" s="255"/>
      <c r="H151" s="255"/>
      <c r="I151" s="255"/>
      <c r="J151" s="162" t="s">
        <v>188</v>
      </c>
      <c r="K151" s="163">
        <v>102.5</v>
      </c>
      <c r="L151" s="256">
        <v>0</v>
      </c>
      <c r="M151" s="257"/>
      <c r="N151" s="258">
        <f>ROUND(L151*K151,2)</f>
        <v>0</v>
      </c>
      <c r="O151" s="258"/>
      <c r="P151" s="258"/>
      <c r="Q151" s="258"/>
      <c r="R151" s="38"/>
      <c r="T151" s="164" t="s">
        <v>22</v>
      </c>
      <c r="U151" s="45" t="s">
        <v>41</v>
      </c>
      <c r="V151" s="37"/>
      <c r="W151" s="165">
        <f>V151*K151</f>
        <v>0</v>
      </c>
      <c r="X151" s="165">
        <v>5.0000000000000002E-5</v>
      </c>
      <c r="Y151" s="165">
        <f>X151*K151</f>
        <v>5.1250000000000002E-3</v>
      </c>
      <c r="Z151" s="165">
        <v>0</v>
      </c>
      <c r="AA151" s="166">
        <f>Z151*K151</f>
        <v>0</v>
      </c>
      <c r="AR151" s="19" t="s">
        <v>154</v>
      </c>
      <c r="AT151" s="19" t="s">
        <v>150</v>
      </c>
      <c r="AU151" s="19" t="s">
        <v>97</v>
      </c>
      <c r="AY151" s="19" t="s">
        <v>149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9" t="s">
        <v>81</v>
      </c>
      <c r="BK151" s="105">
        <f>ROUND(L151*K151,2)</f>
        <v>0</v>
      </c>
      <c r="BL151" s="19" t="s">
        <v>154</v>
      </c>
      <c r="BM151" s="19" t="s">
        <v>193</v>
      </c>
    </row>
    <row r="152" spans="2:65" s="9" customFormat="1" ht="29.85" customHeight="1">
      <c r="B152" s="149"/>
      <c r="C152" s="150"/>
      <c r="D152" s="159" t="s">
        <v>108</v>
      </c>
      <c r="E152" s="159"/>
      <c r="F152" s="159"/>
      <c r="G152" s="159"/>
      <c r="H152" s="159"/>
      <c r="I152" s="159"/>
      <c r="J152" s="159"/>
      <c r="K152" s="159"/>
      <c r="L152" s="159"/>
      <c r="M152" s="159"/>
      <c r="N152" s="277">
        <f>BK152</f>
        <v>0</v>
      </c>
      <c r="O152" s="278"/>
      <c r="P152" s="278"/>
      <c r="Q152" s="278"/>
      <c r="R152" s="152"/>
      <c r="T152" s="153"/>
      <c r="U152" s="150"/>
      <c r="V152" s="150"/>
      <c r="W152" s="154">
        <f>SUM(W153:W154)</f>
        <v>0</v>
      </c>
      <c r="X152" s="150"/>
      <c r="Y152" s="154">
        <f>SUM(Y153:Y154)</f>
        <v>0</v>
      </c>
      <c r="Z152" s="150"/>
      <c r="AA152" s="155">
        <f>SUM(AA153:AA154)</f>
        <v>0</v>
      </c>
      <c r="AR152" s="156" t="s">
        <v>81</v>
      </c>
      <c r="AT152" s="157" t="s">
        <v>75</v>
      </c>
      <c r="AU152" s="157" t="s">
        <v>81</v>
      </c>
      <c r="AY152" s="156" t="s">
        <v>149</v>
      </c>
      <c r="BK152" s="158">
        <f>SUM(BK153:BK154)</f>
        <v>0</v>
      </c>
    </row>
    <row r="153" spans="2:65" s="1" customFormat="1" ht="22.5" customHeight="1">
      <c r="B153" s="36"/>
      <c r="C153" s="160" t="s">
        <v>194</v>
      </c>
      <c r="D153" s="160" t="s">
        <v>150</v>
      </c>
      <c r="E153" s="161" t="s">
        <v>195</v>
      </c>
      <c r="F153" s="255" t="s">
        <v>196</v>
      </c>
      <c r="G153" s="255"/>
      <c r="H153" s="255"/>
      <c r="I153" s="255"/>
      <c r="J153" s="162" t="s">
        <v>153</v>
      </c>
      <c r="K153" s="163">
        <v>55.5</v>
      </c>
      <c r="L153" s="256">
        <v>0</v>
      </c>
      <c r="M153" s="257"/>
      <c r="N153" s="258">
        <f>ROUND(L153*K153,2)</f>
        <v>0</v>
      </c>
      <c r="O153" s="258"/>
      <c r="P153" s="258"/>
      <c r="Q153" s="258"/>
      <c r="R153" s="38"/>
      <c r="T153" s="164" t="s">
        <v>22</v>
      </c>
      <c r="U153" s="45" t="s">
        <v>41</v>
      </c>
      <c r="V153" s="37"/>
      <c r="W153" s="165">
        <f>V153*K153</f>
        <v>0</v>
      </c>
      <c r="X153" s="165">
        <v>0</v>
      </c>
      <c r="Y153" s="165">
        <f>X153*K153</f>
        <v>0</v>
      </c>
      <c r="Z153" s="165">
        <v>0</v>
      </c>
      <c r="AA153" s="166">
        <f>Z153*K153</f>
        <v>0</v>
      </c>
      <c r="AR153" s="19" t="s">
        <v>154</v>
      </c>
      <c r="AT153" s="19" t="s">
        <v>150</v>
      </c>
      <c r="AU153" s="19" t="s">
        <v>97</v>
      </c>
      <c r="AY153" s="19" t="s">
        <v>149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9" t="s">
        <v>81</v>
      </c>
      <c r="BK153" s="105">
        <f>ROUND(L153*K153,2)</f>
        <v>0</v>
      </c>
      <c r="BL153" s="19" t="s">
        <v>154</v>
      </c>
      <c r="BM153" s="19" t="s">
        <v>197</v>
      </c>
    </row>
    <row r="154" spans="2:65" s="10" customFormat="1" ht="22.5" customHeight="1">
      <c r="B154" s="167"/>
      <c r="C154" s="168"/>
      <c r="D154" s="168"/>
      <c r="E154" s="169" t="s">
        <v>22</v>
      </c>
      <c r="F154" s="259" t="s">
        <v>198</v>
      </c>
      <c r="G154" s="260"/>
      <c r="H154" s="260"/>
      <c r="I154" s="260"/>
      <c r="J154" s="168"/>
      <c r="K154" s="170">
        <v>55.5</v>
      </c>
      <c r="L154" s="168"/>
      <c r="M154" s="168"/>
      <c r="N154" s="168"/>
      <c r="O154" s="168"/>
      <c r="P154" s="168"/>
      <c r="Q154" s="168"/>
      <c r="R154" s="171"/>
      <c r="T154" s="172"/>
      <c r="U154" s="168"/>
      <c r="V154" s="168"/>
      <c r="W154" s="168"/>
      <c r="X154" s="168"/>
      <c r="Y154" s="168"/>
      <c r="Z154" s="168"/>
      <c r="AA154" s="173"/>
      <c r="AT154" s="174" t="s">
        <v>157</v>
      </c>
      <c r="AU154" s="174" t="s">
        <v>97</v>
      </c>
      <c r="AV154" s="10" t="s">
        <v>97</v>
      </c>
      <c r="AW154" s="10" t="s">
        <v>34</v>
      </c>
      <c r="AX154" s="10" t="s">
        <v>81</v>
      </c>
      <c r="AY154" s="174" t="s">
        <v>149</v>
      </c>
    </row>
    <row r="155" spans="2:65" s="9" customFormat="1" ht="29.85" customHeight="1">
      <c r="B155" s="149"/>
      <c r="C155" s="150"/>
      <c r="D155" s="159" t="s">
        <v>109</v>
      </c>
      <c r="E155" s="159"/>
      <c r="F155" s="159"/>
      <c r="G155" s="159"/>
      <c r="H155" s="159"/>
      <c r="I155" s="159"/>
      <c r="J155" s="159"/>
      <c r="K155" s="159"/>
      <c r="L155" s="159"/>
      <c r="M155" s="159"/>
      <c r="N155" s="281">
        <f>BK155</f>
        <v>0</v>
      </c>
      <c r="O155" s="282"/>
      <c r="P155" s="282"/>
      <c r="Q155" s="282"/>
      <c r="R155" s="152"/>
      <c r="T155" s="153"/>
      <c r="U155" s="150"/>
      <c r="V155" s="150"/>
      <c r="W155" s="154">
        <f>SUM(W156:W240)</f>
        <v>0</v>
      </c>
      <c r="X155" s="150"/>
      <c r="Y155" s="154">
        <f>SUM(Y156:Y240)</f>
        <v>43.675371050000003</v>
      </c>
      <c r="Z155" s="150"/>
      <c r="AA155" s="155">
        <f>SUM(AA156:AA240)</f>
        <v>0</v>
      </c>
      <c r="AR155" s="156" t="s">
        <v>81</v>
      </c>
      <c r="AT155" s="157" t="s">
        <v>75</v>
      </c>
      <c r="AU155" s="157" t="s">
        <v>81</v>
      </c>
      <c r="AY155" s="156" t="s">
        <v>149</v>
      </c>
      <c r="BK155" s="158">
        <f>SUM(BK156:BK240)</f>
        <v>0</v>
      </c>
    </row>
    <row r="156" spans="2:65" s="1" customFormat="1" ht="31.5" customHeight="1">
      <c r="B156" s="36"/>
      <c r="C156" s="160" t="s">
        <v>199</v>
      </c>
      <c r="D156" s="160" t="s">
        <v>150</v>
      </c>
      <c r="E156" s="161" t="s">
        <v>200</v>
      </c>
      <c r="F156" s="255" t="s">
        <v>201</v>
      </c>
      <c r="G156" s="255"/>
      <c r="H156" s="255"/>
      <c r="I156" s="255"/>
      <c r="J156" s="162" t="s">
        <v>153</v>
      </c>
      <c r="K156" s="163">
        <v>48.25</v>
      </c>
      <c r="L156" s="256">
        <v>0</v>
      </c>
      <c r="M156" s="257"/>
      <c r="N156" s="258">
        <f>ROUND(L156*K156,2)</f>
        <v>0</v>
      </c>
      <c r="O156" s="258"/>
      <c r="P156" s="258"/>
      <c r="Q156" s="258"/>
      <c r="R156" s="38"/>
      <c r="T156" s="164" t="s">
        <v>22</v>
      </c>
      <c r="U156" s="45" t="s">
        <v>41</v>
      </c>
      <c r="V156" s="37"/>
      <c r="W156" s="165">
        <f>V156*K156</f>
        <v>0</v>
      </c>
      <c r="X156" s="165">
        <v>9.3699999999999999E-3</v>
      </c>
      <c r="Y156" s="165">
        <f>X156*K156</f>
        <v>0.45210250000000002</v>
      </c>
      <c r="Z156" s="165">
        <v>0</v>
      </c>
      <c r="AA156" s="166">
        <f>Z156*K156</f>
        <v>0</v>
      </c>
      <c r="AR156" s="19" t="s">
        <v>154</v>
      </c>
      <c r="AT156" s="19" t="s">
        <v>150</v>
      </c>
      <c r="AU156" s="19" t="s">
        <v>97</v>
      </c>
      <c r="AY156" s="19" t="s">
        <v>149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9" t="s">
        <v>81</v>
      </c>
      <c r="BK156" s="105">
        <f>ROUND(L156*K156,2)</f>
        <v>0</v>
      </c>
      <c r="BL156" s="19" t="s">
        <v>154</v>
      </c>
      <c r="BM156" s="19" t="s">
        <v>202</v>
      </c>
    </row>
    <row r="157" spans="2:65" s="10" customFormat="1" ht="22.5" customHeight="1">
      <c r="B157" s="167"/>
      <c r="C157" s="168"/>
      <c r="D157" s="168"/>
      <c r="E157" s="169" t="s">
        <v>22</v>
      </c>
      <c r="F157" s="259" t="s">
        <v>203</v>
      </c>
      <c r="G157" s="260"/>
      <c r="H157" s="260"/>
      <c r="I157" s="260"/>
      <c r="J157" s="168"/>
      <c r="K157" s="170">
        <v>48.25</v>
      </c>
      <c r="L157" s="168"/>
      <c r="M157" s="168"/>
      <c r="N157" s="168"/>
      <c r="O157" s="168"/>
      <c r="P157" s="168"/>
      <c r="Q157" s="168"/>
      <c r="R157" s="171"/>
      <c r="T157" s="172"/>
      <c r="U157" s="168"/>
      <c r="V157" s="168"/>
      <c r="W157" s="168"/>
      <c r="X157" s="168"/>
      <c r="Y157" s="168"/>
      <c r="Z157" s="168"/>
      <c r="AA157" s="173"/>
      <c r="AT157" s="174" t="s">
        <v>157</v>
      </c>
      <c r="AU157" s="174" t="s">
        <v>97</v>
      </c>
      <c r="AV157" s="10" t="s">
        <v>97</v>
      </c>
      <c r="AW157" s="10" t="s">
        <v>34</v>
      </c>
      <c r="AX157" s="10" t="s">
        <v>81</v>
      </c>
      <c r="AY157" s="174" t="s">
        <v>149</v>
      </c>
    </row>
    <row r="158" spans="2:65" s="1" customFormat="1" ht="31.5" customHeight="1">
      <c r="B158" s="36"/>
      <c r="C158" s="175" t="s">
        <v>204</v>
      </c>
      <c r="D158" s="175" t="s">
        <v>205</v>
      </c>
      <c r="E158" s="176" t="s">
        <v>206</v>
      </c>
      <c r="F158" s="264" t="s">
        <v>207</v>
      </c>
      <c r="G158" s="264"/>
      <c r="H158" s="264"/>
      <c r="I158" s="264"/>
      <c r="J158" s="177" t="s">
        <v>153</v>
      </c>
      <c r="K158" s="178">
        <v>49.215000000000003</v>
      </c>
      <c r="L158" s="265">
        <v>0</v>
      </c>
      <c r="M158" s="266"/>
      <c r="N158" s="267">
        <f>ROUND(L158*K158,2)</f>
        <v>0</v>
      </c>
      <c r="O158" s="258"/>
      <c r="P158" s="258"/>
      <c r="Q158" s="258"/>
      <c r="R158" s="38"/>
      <c r="T158" s="164" t="s">
        <v>22</v>
      </c>
      <c r="U158" s="45" t="s">
        <v>41</v>
      </c>
      <c r="V158" s="37"/>
      <c r="W158" s="165">
        <f>V158*K158</f>
        <v>0</v>
      </c>
      <c r="X158" s="165">
        <v>7.4999999999999997E-3</v>
      </c>
      <c r="Y158" s="165">
        <f>X158*K158</f>
        <v>0.36911250000000001</v>
      </c>
      <c r="Z158" s="165">
        <v>0</v>
      </c>
      <c r="AA158" s="166">
        <f>Z158*K158</f>
        <v>0</v>
      </c>
      <c r="AR158" s="19" t="s">
        <v>208</v>
      </c>
      <c r="AT158" s="19" t="s">
        <v>205</v>
      </c>
      <c r="AU158" s="19" t="s">
        <v>97</v>
      </c>
      <c r="AY158" s="19" t="s">
        <v>149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9" t="s">
        <v>81</v>
      </c>
      <c r="BK158" s="105">
        <f>ROUND(L158*K158,2)</f>
        <v>0</v>
      </c>
      <c r="BL158" s="19" t="s">
        <v>154</v>
      </c>
      <c r="BM158" s="19" t="s">
        <v>209</v>
      </c>
    </row>
    <row r="159" spans="2:65" s="1" customFormat="1" ht="44.25" customHeight="1">
      <c r="B159" s="36"/>
      <c r="C159" s="160" t="s">
        <v>210</v>
      </c>
      <c r="D159" s="160" t="s">
        <v>150</v>
      </c>
      <c r="E159" s="161" t="s">
        <v>211</v>
      </c>
      <c r="F159" s="255" t="s">
        <v>212</v>
      </c>
      <c r="G159" s="255"/>
      <c r="H159" s="255"/>
      <c r="I159" s="255"/>
      <c r="J159" s="162" t="s">
        <v>153</v>
      </c>
      <c r="K159" s="163">
        <v>48.25</v>
      </c>
      <c r="L159" s="256">
        <v>0</v>
      </c>
      <c r="M159" s="257"/>
      <c r="N159" s="258">
        <f>ROUND(L159*K159,2)</f>
        <v>0</v>
      </c>
      <c r="O159" s="258"/>
      <c r="P159" s="258"/>
      <c r="Q159" s="258"/>
      <c r="R159" s="38"/>
      <c r="T159" s="164" t="s">
        <v>22</v>
      </c>
      <c r="U159" s="45" t="s">
        <v>41</v>
      </c>
      <c r="V159" s="37"/>
      <c r="W159" s="165">
        <f>V159*K159</f>
        <v>0</v>
      </c>
      <c r="X159" s="165">
        <v>9.0000000000000006E-5</v>
      </c>
      <c r="Y159" s="165">
        <f>X159*K159</f>
        <v>4.3425E-3</v>
      </c>
      <c r="Z159" s="165">
        <v>0</v>
      </c>
      <c r="AA159" s="166">
        <f>Z159*K159</f>
        <v>0</v>
      </c>
      <c r="AR159" s="19" t="s">
        <v>154</v>
      </c>
      <c r="AT159" s="19" t="s">
        <v>150</v>
      </c>
      <c r="AU159" s="19" t="s">
        <v>97</v>
      </c>
      <c r="AY159" s="19" t="s">
        <v>149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9" t="s">
        <v>81</v>
      </c>
      <c r="BK159" s="105">
        <f>ROUND(L159*K159,2)</f>
        <v>0</v>
      </c>
      <c r="BL159" s="19" t="s">
        <v>154</v>
      </c>
      <c r="BM159" s="19" t="s">
        <v>213</v>
      </c>
    </row>
    <row r="160" spans="2:65" s="1" customFormat="1" ht="31.5" customHeight="1">
      <c r="B160" s="36"/>
      <c r="C160" s="160" t="s">
        <v>214</v>
      </c>
      <c r="D160" s="160" t="s">
        <v>150</v>
      </c>
      <c r="E160" s="161" t="s">
        <v>215</v>
      </c>
      <c r="F160" s="255" t="s">
        <v>216</v>
      </c>
      <c r="G160" s="255"/>
      <c r="H160" s="255"/>
      <c r="I160" s="255"/>
      <c r="J160" s="162" t="s">
        <v>153</v>
      </c>
      <c r="K160" s="163">
        <v>48.25</v>
      </c>
      <c r="L160" s="256">
        <v>0</v>
      </c>
      <c r="M160" s="257"/>
      <c r="N160" s="258">
        <f>ROUND(L160*K160,2)</f>
        <v>0</v>
      </c>
      <c r="O160" s="258"/>
      <c r="P160" s="258"/>
      <c r="Q160" s="258"/>
      <c r="R160" s="38"/>
      <c r="T160" s="164" t="s">
        <v>22</v>
      </c>
      <c r="U160" s="45" t="s">
        <v>41</v>
      </c>
      <c r="V160" s="37"/>
      <c r="W160" s="165">
        <f>V160*K160</f>
        <v>0</v>
      </c>
      <c r="X160" s="165">
        <v>2.6800000000000001E-3</v>
      </c>
      <c r="Y160" s="165">
        <f>X160*K160</f>
        <v>0.12931000000000001</v>
      </c>
      <c r="Z160" s="165">
        <v>0</v>
      </c>
      <c r="AA160" s="166">
        <f>Z160*K160</f>
        <v>0</v>
      </c>
      <c r="AR160" s="19" t="s">
        <v>154</v>
      </c>
      <c r="AT160" s="19" t="s">
        <v>150</v>
      </c>
      <c r="AU160" s="19" t="s">
        <v>97</v>
      </c>
      <c r="AY160" s="19" t="s">
        <v>149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9" t="s">
        <v>81</v>
      </c>
      <c r="BK160" s="105">
        <f>ROUND(L160*K160,2)</f>
        <v>0</v>
      </c>
      <c r="BL160" s="19" t="s">
        <v>154</v>
      </c>
      <c r="BM160" s="19" t="s">
        <v>217</v>
      </c>
    </row>
    <row r="161" spans="2:65" s="10" customFormat="1" ht="22.5" customHeight="1">
      <c r="B161" s="167"/>
      <c r="C161" s="168"/>
      <c r="D161" s="168"/>
      <c r="E161" s="169" t="s">
        <v>22</v>
      </c>
      <c r="F161" s="259" t="s">
        <v>218</v>
      </c>
      <c r="G161" s="260"/>
      <c r="H161" s="260"/>
      <c r="I161" s="260"/>
      <c r="J161" s="168"/>
      <c r="K161" s="170">
        <v>48.25</v>
      </c>
      <c r="L161" s="168"/>
      <c r="M161" s="168"/>
      <c r="N161" s="168"/>
      <c r="O161" s="168"/>
      <c r="P161" s="168"/>
      <c r="Q161" s="168"/>
      <c r="R161" s="171"/>
      <c r="T161" s="172"/>
      <c r="U161" s="168"/>
      <c r="V161" s="168"/>
      <c r="W161" s="168"/>
      <c r="X161" s="168"/>
      <c r="Y161" s="168"/>
      <c r="Z161" s="168"/>
      <c r="AA161" s="173"/>
      <c r="AT161" s="174" t="s">
        <v>157</v>
      </c>
      <c r="AU161" s="174" t="s">
        <v>97</v>
      </c>
      <c r="AV161" s="10" t="s">
        <v>97</v>
      </c>
      <c r="AW161" s="10" t="s">
        <v>34</v>
      </c>
      <c r="AX161" s="10" t="s">
        <v>81</v>
      </c>
      <c r="AY161" s="174" t="s">
        <v>149</v>
      </c>
    </row>
    <row r="162" spans="2:65" s="1" customFormat="1" ht="31.5" customHeight="1">
      <c r="B162" s="36"/>
      <c r="C162" s="160" t="s">
        <v>219</v>
      </c>
      <c r="D162" s="160" t="s">
        <v>150</v>
      </c>
      <c r="E162" s="161" t="s">
        <v>220</v>
      </c>
      <c r="F162" s="255" t="s">
        <v>221</v>
      </c>
      <c r="G162" s="255"/>
      <c r="H162" s="255"/>
      <c r="I162" s="255"/>
      <c r="J162" s="162" t="s">
        <v>153</v>
      </c>
      <c r="K162" s="163">
        <v>994.19500000000005</v>
      </c>
      <c r="L162" s="256">
        <v>0</v>
      </c>
      <c r="M162" s="257"/>
      <c r="N162" s="258">
        <f>ROUND(L162*K162,2)</f>
        <v>0</v>
      </c>
      <c r="O162" s="258"/>
      <c r="P162" s="258"/>
      <c r="Q162" s="258"/>
      <c r="R162" s="38"/>
      <c r="T162" s="164" t="s">
        <v>22</v>
      </c>
      <c r="U162" s="45" t="s">
        <v>41</v>
      </c>
      <c r="V162" s="37"/>
      <c r="W162" s="165">
        <f>V162*K162</f>
        <v>0</v>
      </c>
      <c r="X162" s="165">
        <v>2.5999999999999998E-4</v>
      </c>
      <c r="Y162" s="165">
        <f>X162*K162</f>
        <v>0.25849070000000002</v>
      </c>
      <c r="Z162" s="165">
        <v>0</v>
      </c>
      <c r="AA162" s="166">
        <f>Z162*K162</f>
        <v>0</v>
      </c>
      <c r="AR162" s="19" t="s">
        <v>154</v>
      </c>
      <c r="AT162" s="19" t="s">
        <v>150</v>
      </c>
      <c r="AU162" s="19" t="s">
        <v>97</v>
      </c>
      <c r="AY162" s="19" t="s">
        <v>149</v>
      </c>
      <c r="BE162" s="105">
        <f>IF(U162="základní",N162,0)</f>
        <v>0</v>
      </c>
      <c r="BF162" s="105">
        <f>IF(U162="snížená",N162,0)</f>
        <v>0</v>
      </c>
      <c r="BG162" s="105">
        <f>IF(U162="zákl. přenesená",N162,0)</f>
        <v>0</v>
      </c>
      <c r="BH162" s="105">
        <f>IF(U162="sníž. přenesená",N162,0)</f>
        <v>0</v>
      </c>
      <c r="BI162" s="105">
        <f>IF(U162="nulová",N162,0)</f>
        <v>0</v>
      </c>
      <c r="BJ162" s="19" t="s">
        <v>81</v>
      </c>
      <c r="BK162" s="105">
        <f>ROUND(L162*K162,2)</f>
        <v>0</v>
      </c>
      <c r="BL162" s="19" t="s">
        <v>154</v>
      </c>
      <c r="BM162" s="19" t="s">
        <v>222</v>
      </c>
    </row>
    <row r="163" spans="2:65" s="10" customFormat="1" ht="31.5" customHeight="1">
      <c r="B163" s="167"/>
      <c r="C163" s="168"/>
      <c r="D163" s="168"/>
      <c r="E163" s="169" t="s">
        <v>22</v>
      </c>
      <c r="F163" s="259" t="s">
        <v>223</v>
      </c>
      <c r="G163" s="260"/>
      <c r="H163" s="260"/>
      <c r="I163" s="260"/>
      <c r="J163" s="168"/>
      <c r="K163" s="170">
        <v>994.19500000000005</v>
      </c>
      <c r="L163" s="168"/>
      <c r="M163" s="168"/>
      <c r="N163" s="168"/>
      <c r="O163" s="168"/>
      <c r="P163" s="168"/>
      <c r="Q163" s="168"/>
      <c r="R163" s="171"/>
      <c r="T163" s="172"/>
      <c r="U163" s="168"/>
      <c r="V163" s="168"/>
      <c r="W163" s="168"/>
      <c r="X163" s="168"/>
      <c r="Y163" s="168"/>
      <c r="Z163" s="168"/>
      <c r="AA163" s="173"/>
      <c r="AT163" s="174" t="s">
        <v>157</v>
      </c>
      <c r="AU163" s="174" t="s">
        <v>97</v>
      </c>
      <c r="AV163" s="10" t="s">
        <v>97</v>
      </c>
      <c r="AW163" s="10" t="s">
        <v>34</v>
      </c>
      <c r="AX163" s="10" t="s">
        <v>81</v>
      </c>
      <c r="AY163" s="174" t="s">
        <v>149</v>
      </c>
    </row>
    <row r="164" spans="2:65" s="1" customFormat="1" ht="31.5" customHeight="1">
      <c r="B164" s="36"/>
      <c r="C164" s="160" t="s">
        <v>224</v>
      </c>
      <c r="D164" s="160" t="s">
        <v>150</v>
      </c>
      <c r="E164" s="161" t="s">
        <v>225</v>
      </c>
      <c r="F164" s="255" t="s">
        <v>226</v>
      </c>
      <c r="G164" s="255"/>
      <c r="H164" s="255"/>
      <c r="I164" s="255"/>
      <c r="J164" s="162" t="s">
        <v>188</v>
      </c>
      <c r="K164" s="163">
        <v>82.5</v>
      </c>
      <c r="L164" s="256">
        <v>0</v>
      </c>
      <c r="M164" s="257"/>
      <c r="N164" s="258">
        <f>ROUND(L164*K164,2)</f>
        <v>0</v>
      </c>
      <c r="O164" s="258"/>
      <c r="P164" s="258"/>
      <c r="Q164" s="258"/>
      <c r="R164" s="38"/>
      <c r="T164" s="164" t="s">
        <v>22</v>
      </c>
      <c r="U164" s="45" t="s">
        <v>41</v>
      </c>
      <c r="V164" s="37"/>
      <c r="W164" s="165">
        <f>V164*K164</f>
        <v>0</v>
      </c>
      <c r="X164" s="165">
        <v>2.0000000000000002E-5</v>
      </c>
      <c r="Y164" s="165">
        <f>X164*K164</f>
        <v>1.6500000000000002E-3</v>
      </c>
      <c r="Z164" s="165">
        <v>0</v>
      </c>
      <c r="AA164" s="166">
        <f>Z164*K164</f>
        <v>0</v>
      </c>
      <c r="AR164" s="19" t="s">
        <v>154</v>
      </c>
      <c r="AT164" s="19" t="s">
        <v>150</v>
      </c>
      <c r="AU164" s="19" t="s">
        <v>97</v>
      </c>
      <c r="AY164" s="19" t="s">
        <v>149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9" t="s">
        <v>81</v>
      </c>
      <c r="BK164" s="105">
        <f>ROUND(L164*K164,2)</f>
        <v>0</v>
      </c>
      <c r="BL164" s="19" t="s">
        <v>154</v>
      </c>
      <c r="BM164" s="19" t="s">
        <v>227</v>
      </c>
    </row>
    <row r="165" spans="2:65" s="10" customFormat="1" ht="22.5" customHeight="1">
      <c r="B165" s="167"/>
      <c r="C165" s="168"/>
      <c r="D165" s="168"/>
      <c r="E165" s="169" t="s">
        <v>22</v>
      </c>
      <c r="F165" s="259" t="s">
        <v>228</v>
      </c>
      <c r="G165" s="260"/>
      <c r="H165" s="260"/>
      <c r="I165" s="260"/>
      <c r="J165" s="168"/>
      <c r="K165" s="170">
        <v>82.5</v>
      </c>
      <c r="L165" s="168"/>
      <c r="M165" s="168"/>
      <c r="N165" s="168"/>
      <c r="O165" s="168"/>
      <c r="P165" s="168"/>
      <c r="Q165" s="168"/>
      <c r="R165" s="171"/>
      <c r="T165" s="172"/>
      <c r="U165" s="168"/>
      <c r="V165" s="168"/>
      <c r="W165" s="168"/>
      <c r="X165" s="168"/>
      <c r="Y165" s="168"/>
      <c r="Z165" s="168"/>
      <c r="AA165" s="173"/>
      <c r="AT165" s="174" t="s">
        <v>157</v>
      </c>
      <c r="AU165" s="174" t="s">
        <v>97</v>
      </c>
      <c r="AV165" s="10" t="s">
        <v>97</v>
      </c>
      <c r="AW165" s="10" t="s">
        <v>34</v>
      </c>
      <c r="AX165" s="10" t="s">
        <v>81</v>
      </c>
      <c r="AY165" s="174" t="s">
        <v>149</v>
      </c>
    </row>
    <row r="166" spans="2:65" s="1" customFormat="1" ht="22.5" customHeight="1">
      <c r="B166" s="36"/>
      <c r="C166" s="175" t="s">
        <v>229</v>
      </c>
      <c r="D166" s="175" t="s">
        <v>205</v>
      </c>
      <c r="E166" s="176" t="s">
        <v>230</v>
      </c>
      <c r="F166" s="264" t="s">
        <v>231</v>
      </c>
      <c r="G166" s="264"/>
      <c r="H166" s="264"/>
      <c r="I166" s="264"/>
      <c r="J166" s="177" t="s">
        <v>188</v>
      </c>
      <c r="K166" s="178">
        <v>86.625</v>
      </c>
      <c r="L166" s="265">
        <v>0</v>
      </c>
      <c r="M166" s="266"/>
      <c r="N166" s="267">
        <f>ROUND(L166*K166,2)</f>
        <v>0</v>
      </c>
      <c r="O166" s="258"/>
      <c r="P166" s="258"/>
      <c r="Q166" s="258"/>
      <c r="R166" s="38"/>
      <c r="T166" s="164" t="s">
        <v>22</v>
      </c>
      <c r="U166" s="45" t="s">
        <v>41</v>
      </c>
      <c r="V166" s="37"/>
      <c r="W166" s="165">
        <f>V166*K166</f>
        <v>0</v>
      </c>
      <c r="X166" s="165">
        <v>4.6000000000000001E-4</v>
      </c>
      <c r="Y166" s="165">
        <f>X166*K166</f>
        <v>3.9847500000000001E-2</v>
      </c>
      <c r="Z166" s="165">
        <v>0</v>
      </c>
      <c r="AA166" s="166">
        <f>Z166*K166</f>
        <v>0</v>
      </c>
      <c r="AR166" s="19" t="s">
        <v>208</v>
      </c>
      <c r="AT166" s="19" t="s">
        <v>205</v>
      </c>
      <c r="AU166" s="19" t="s">
        <v>97</v>
      </c>
      <c r="AY166" s="19" t="s">
        <v>149</v>
      </c>
      <c r="BE166" s="105">
        <f>IF(U166="základní",N166,0)</f>
        <v>0</v>
      </c>
      <c r="BF166" s="105">
        <f>IF(U166="snížená",N166,0)</f>
        <v>0</v>
      </c>
      <c r="BG166" s="105">
        <f>IF(U166="zákl. přenesená",N166,0)</f>
        <v>0</v>
      </c>
      <c r="BH166" s="105">
        <f>IF(U166="sníž. přenesená",N166,0)</f>
        <v>0</v>
      </c>
      <c r="BI166" s="105">
        <f>IF(U166="nulová",N166,0)</f>
        <v>0</v>
      </c>
      <c r="BJ166" s="19" t="s">
        <v>81</v>
      </c>
      <c r="BK166" s="105">
        <f>ROUND(L166*K166,2)</f>
        <v>0</v>
      </c>
      <c r="BL166" s="19" t="s">
        <v>154</v>
      </c>
      <c r="BM166" s="19" t="s">
        <v>232</v>
      </c>
    </row>
    <row r="167" spans="2:65" s="1" customFormat="1" ht="22.5" customHeight="1">
      <c r="B167" s="36"/>
      <c r="C167" s="175" t="s">
        <v>233</v>
      </c>
      <c r="D167" s="175" t="s">
        <v>205</v>
      </c>
      <c r="E167" s="176" t="s">
        <v>234</v>
      </c>
      <c r="F167" s="264" t="s">
        <v>235</v>
      </c>
      <c r="G167" s="264"/>
      <c r="H167" s="264"/>
      <c r="I167" s="264"/>
      <c r="J167" s="177" t="s">
        <v>236</v>
      </c>
      <c r="K167" s="178">
        <v>105</v>
      </c>
      <c r="L167" s="265">
        <v>0</v>
      </c>
      <c r="M167" s="266"/>
      <c r="N167" s="267">
        <f>ROUND(L167*K167,2)</f>
        <v>0</v>
      </c>
      <c r="O167" s="258"/>
      <c r="P167" s="258"/>
      <c r="Q167" s="258"/>
      <c r="R167" s="38"/>
      <c r="T167" s="164" t="s">
        <v>22</v>
      </c>
      <c r="U167" s="45" t="s">
        <v>41</v>
      </c>
      <c r="V167" s="37"/>
      <c r="W167" s="165">
        <f>V167*K167</f>
        <v>0</v>
      </c>
      <c r="X167" s="165">
        <v>1.0000000000000001E-5</v>
      </c>
      <c r="Y167" s="165">
        <f>X167*K167</f>
        <v>1.0500000000000002E-3</v>
      </c>
      <c r="Z167" s="165">
        <v>0</v>
      </c>
      <c r="AA167" s="166">
        <f>Z167*K167</f>
        <v>0</v>
      </c>
      <c r="AR167" s="19" t="s">
        <v>208</v>
      </c>
      <c r="AT167" s="19" t="s">
        <v>205</v>
      </c>
      <c r="AU167" s="19" t="s">
        <v>97</v>
      </c>
      <c r="AY167" s="19" t="s">
        <v>149</v>
      </c>
      <c r="BE167" s="105">
        <f>IF(U167="základní",N167,0)</f>
        <v>0</v>
      </c>
      <c r="BF167" s="105">
        <f>IF(U167="snížená",N167,0)</f>
        <v>0</v>
      </c>
      <c r="BG167" s="105">
        <f>IF(U167="zákl. přenesená",N167,0)</f>
        <v>0</v>
      </c>
      <c r="BH167" s="105">
        <f>IF(U167="sníž. přenesená",N167,0)</f>
        <v>0</v>
      </c>
      <c r="BI167" s="105">
        <f>IF(U167="nulová",N167,0)</f>
        <v>0</v>
      </c>
      <c r="BJ167" s="19" t="s">
        <v>81</v>
      </c>
      <c r="BK167" s="105">
        <f>ROUND(L167*K167,2)</f>
        <v>0</v>
      </c>
      <c r="BL167" s="19" t="s">
        <v>154</v>
      </c>
      <c r="BM167" s="19" t="s">
        <v>237</v>
      </c>
    </row>
    <row r="168" spans="2:65" s="1" customFormat="1" ht="22.5" customHeight="1">
      <c r="B168" s="36"/>
      <c r="C168" s="175" t="s">
        <v>238</v>
      </c>
      <c r="D168" s="175" t="s">
        <v>205</v>
      </c>
      <c r="E168" s="176" t="s">
        <v>239</v>
      </c>
      <c r="F168" s="264" t="s">
        <v>240</v>
      </c>
      <c r="G168" s="264"/>
      <c r="H168" s="264"/>
      <c r="I168" s="264"/>
      <c r="J168" s="177" t="s">
        <v>236</v>
      </c>
      <c r="K168" s="178">
        <v>21</v>
      </c>
      <c r="L168" s="265">
        <v>0</v>
      </c>
      <c r="M168" s="266"/>
      <c r="N168" s="267">
        <f>ROUND(L168*K168,2)</f>
        <v>0</v>
      </c>
      <c r="O168" s="258"/>
      <c r="P168" s="258"/>
      <c r="Q168" s="258"/>
      <c r="R168" s="38"/>
      <c r="T168" s="164" t="s">
        <v>22</v>
      </c>
      <c r="U168" s="45" t="s">
        <v>41</v>
      </c>
      <c r="V168" s="37"/>
      <c r="W168" s="165">
        <f>V168*K168</f>
        <v>0</v>
      </c>
      <c r="X168" s="165">
        <v>0</v>
      </c>
      <c r="Y168" s="165">
        <f>X168*K168</f>
        <v>0</v>
      </c>
      <c r="Z168" s="165">
        <v>0</v>
      </c>
      <c r="AA168" s="166">
        <f>Z168*K168</f>
        <v>0</v>
      </c>
      <c r="AR168" s="19" t="s">
        <v>208</v>
      </c>
      <c r="AT168" s="19" t="s">
        <v>205</v>
      </c>
      <c r="AU168" s="19" t="s">
        <v>97</v>
      </c>
      <c r="AY168" s="19" t="s">
        <v>149</v>
      </c>
      <c r="BE168" s="105">
        <f>IF(U168="základní",N168,0)</f>
        <v>0</v>
      </c>
      <c r="BF168" s="105">
        <f>IF(U168="snížená",N168,0)</f>
        <v>0</v>
      </c>
      <c r="BG168" s="105">
        <f>IF(U168="zákl. přenesená",N168,0)</f>
        <v>0</v>
      </c>
      <c r="BH168" s="105">
        <f>IF(U168="sníž. přenesená",N168,0)</f>
        <v>0</v>
      </c>
      <c r="BI168" s="105">
        <f>IF(U168="nulová",N168,0)</f>
        <v>0</v>
      </c>
      <c r="BJ168" s="19" t="s">
        <v>81</v>
      </c>
      <c r="BK168" s="105">
        <f>ROUND(L168*K168,2)</f>
        <v>0</v>
      </c>
      <c r="BL168" s="19" t="s">
        <v>154</v>
      </c>
      <c r="BM168" s="19" t="s">
        <v>241</v>
      </c>
    </row>
    <row r="169" spans="2:65" s="1" customFormat="1" ht="31.5" customHeight="1">
      <c r="B169" s="36"/>
      <c r="C169" s="175" t="s">
        <v>242</v>
      </c>
      <c r="D169" s="175" t="s">
        <v>205</v>
      </c>
      <c r="E169" s="176" t="s">
        <v>243</v>
      </c>
      <c r="F169" s="264" t="s">
        <v>244</v>
      </c>
      <c r="G169" s="264"/>
      <c r="H169" s="264"/>
      <c r="I169" s="264"/>
      <c r="J169" s="177" t="s">
        <v>236</v>
      </c>
      <c r="K169" s="178">
        <v>210</v>
      </c>
      <c r="L169" s="265">
        <v>0</v>
      </c>
      <c r="M169" s="266"/>
      <c r="N169" s="267">
        <f>ROUND(L169*K169,2)</f>
        <v>0</v>
      </c>
      <c r="O169" s="258"/>
      <c r="P169" s="258"/>
      <c r="Q169" s="258"/>
      <c r="R169" s="38"/>
      <c r="T169" s="164" t="s">
        <v>22</v>
      </c>
      <c r="U169" s="45" t="s">
        <v>41</v>
      </c>
      <c r="V169" s="37"/>
      <c r="W169" s="165">
        <f>V169*K169</f>
        <v>0</v>
      </c>
      <c r="X169" s="165">
        <v>1.0000000000000001E-5</v>
      </c>
      <c r="Y169" s="165">
        <f>X169*K169</f>
        <v>2.1000000000000003E-3</v>
      </c>
      <c r="Z169" s="165">
        <v>0</v>
      </c>
      <c r="AA169" s="166">
        <f>Z169*K169</f>
        <v>0</v>
      </c>
      <c r="AR169" s="19" t="s">
        <v>208</v>
      </c>
      <c r="AT169" s="19" t="s">
        <v>205</v>
      </c>
      <c r="AU169" s="19" t="s">
        <v>97</v>
      </c>
      <c r="AY169" s="19" t="s">
        <v>149</v>
      </c>
      <c r="BE169" s="105">
        <f>IF(U169="základní",N169,0)</f>
        <v>0</v>
      </c>
      <c r="BF169" s="105">
        <f>IF(U169="snížená",N169,0)</f>
        <v>0</v>
      </c>
      <c r="BG169" s="105">
        <f>IF(U169="zákl. přenesená",N169,0)</f>
        <v>0</v>
      </c>
      <c r="BH169" s="105">
        <f>IF(U169="sníž. přenesená",N169,0)</f>
        <v>0</v>
      </c>
      <c r="BI169" s="105">
        <f>IF(U169="nulová",N169,0)</f>
        <v>0</v>
      </c>
      <c r="BJ169" s="19" t="s">
        <v>81</v>
      </c>
      <c r="BK169" s="105">
        <f>ROUND(L169*K169,2)</f>
        <v>0</v>
      </c>
      <c r="BL169" s="19" t="s">
        <v>154</v>
      </c>
      <c r="BM169" s="19" t="s">
        <v>245</v>
      </c>
    </row>
    <row r="170" spans="2:65" s="1" customFormat="1" ht="31.5" customHeight="1">
      <c r="B170" s="36"/>
      <c r="C170" s="160" t="s">
        <v>246</v>
      </c>
      <c r="D170" s="160" t="s">
        <v>150</v>
      </c>
      <c r="E170" s="161" t="s">
        <v>247</v>
      </c>
      <c r="F170" s="255" t="s">
        <v>248</v>
      </c>
      <c r="G170" s="255"/>
      <c r="H170" s="255"/>
      <c r="I170" s="255"/>
      <c r="J170" s="162" t="s">
        <v>188</v>
      </c>
      <c r="K170" s="163">
        <v>588.9</v>
      </c>
      <c r="L170" s="256">
        <v>0</v>
      </c>
      <c r="M170" s="257"/>
      <c r="N170" s="258">
        <f>ROUND(L170*K170,2)</f>
        <v>0</v>
      </c>
      <c r="O170" s="258"/>
      <c r="P170" s="258"/>
      <c r="Q170" s="258"/>
      <c r="R170" s="38"/>
      <c r="T170" s="164" t="s">
        <v>22</v>
      </c>
      <c r="U170" s="45" t="s">
        <v>41</v>
      </c>
      <c r="V170" s="37"/>
      <c r="W170" s="165">
        <f>V170*K170</f>
        <v>0</v>
      </c>
      <c r="X170" s="165">
        <v>0</v>
      </c>
      <c r="Y170" s="165">
        <f>X170*K170</f>
        <v>0</v>
      </c>
      <c r="Z170" s="165">
        <v>0</v>
      </c>
      <c r="AA170" s="166">
        <f>Z170*K170</f>
        <v>0</v>
      </c>
      <c r="AR170" s="19" t="s">
        <v>154</v>
      </c>
      <c r="AT170" s="19" t="s">
        <v>150</v>
      </c>
      <c r="AU170" s="19" t="s">
        <v>97</v>
      </c>
      <c r="AY170" s="19" t="s">
        <v>149</v>
      </c>
      <c r="BE170" s="105">
        <f>IF(U170="základní",N170,0)</f>
        <v>0</v>
      </c>
      <c r="BF170" s="105">
        <f>IF(U170="snížená",N170,0)</f>
        <v>0</v>
      </c>
      <c r="BG170" s="105">
        <f>IF(U170="zákl. přenesená",N170,0)</f>
        <v>0</v>
      </c>
      <c r="BH170" s="105">
        <f>IF(U170="sníž. přenesená",N170,0)</f>
        <v>0</v>
      </c>
      <c r="BI170" s="105">
        <f>IF(U170="nulová",N170,0)</f>
        <v>0</v>
      </c>
      <c r="BJ170" s="19" t="s">
        <v>81</v>
      </c>
      <c r="BK170" s="105">
        <f>ROUND(L170*K170,2)</f>
        <v>0</v>
      </c>
      <c r="BL170" s="19" t="s">
        <v>154</v>
      </c>
      <c r="BM170" s="19" t="s">
        <v>249</v>
      </c>
    </row>
    <row r="171" spans="2:65" s="10" customFormat="1" ht="22.5" customHeight="1">
      <c r="B171" s="167"/>
      <c r="C171" s="168"/>
      <c r="D171" s="168"/>
      <c r="E171" s="169" t="s">
        <v>22</v>
      </c>
      <c r="F171" s="259" t="s">
        <v>250</v>
      </c>
      <c r="G171" s="260"/>
      <c r="H171" s="260"/>
      <c r="I171" s="260"/>
      <c r="J171" s="168"/>
      <c r="K171" s="170">
        <v>44.8</v>
      </c>
      <c r="L171" s="168"/>
      <c r="M171" s="168"/>
      <c r="N171" s="168"/>
      <c r="O171" s="168"/>
      <c r="P171" s="168"/>
      <c r="Q171" s="168"/>
      <c r="R171" s="171"/>
      <c r="T171" s="172"/>
      <c r="U171" s="168"/>
      <c r="V171" s="168"/>
      <c r="W171" s="168"/>
      <c r="X171" s="168"/>
      <c r="Y171" s="168"/>
      <c r="Z171" s="168"/>
      <c r="AA171" s="173"/>
      <c r="AT171" s="174" t="s">
        <v>157</v>
      </c>
      <c r="AU171" s="174" t="s">
        <v>97</v>
      </c>
      <c r="AV171" s="10" t="s">
        <v>97</v>
      </c>
      <c r="AW171" s="10" t="s">
        <v>34</v>
      </c>
      <c r="AX171" s="10" t="s">
        <v>76</v>
      </c>
      <c r="AY171" s="174" t="s">
        <v>149</v>
      </c>
    </row>
    <row r="172" spans="2:65" s="10" customFormat="1" ht="44.25" customHeight="1">
      <c r="B172" s="167"/>
      <c r="C172" s="168"/>
      <c r="D172" s="168"/>
      <c r="E172" s="169" t="s">
        <v>22</v>
      </c>
      <c r="F172" s="268" t="s">
        <v>251</v>
      </c>
      <c r="G172" s="269"/>
      <c r="H172" s="269"/>
      <c r="I172" s="269"/>
      <c r="J172" s="168"/>
      <c r="K172" s="170">
        <v>240.8</v>
      </c>
      <c r="L172" s="168"/>
      <c r="M172" s="168"/>
      <c r="N172" s="168"/>
      <c r="O172" s="168"/>
      <c r="P172" s="168"/>
      <c r="Q172" s="168"/>
      <c r="R172" s="171"/>
      <c r="T172" s="172"/>
      <c r="U172" s="168"/>
      <c r="V172" s="168"/>
      <c r="W172" s="168"/>
      <c r="X172" s="168"/>
      <c r="Y172" s="168"/>
      <c r="Z172" s="168"/>
      <c r="AA172" s="173"/>
      <c r="AT172" s="174" t="s">
        <v>157</v>
      </c>
      <c r="AU172" s="174" t="s">
        <v>97</v>
      </c>
      <c r="AV172" s="10" t="s">
        <v>97</v>
      </c>
      <c r="AW172" s="10" t="s">
        <v>34</v>
      </c>
      <c r="AX172" s="10" t="s">
        <v>76</v>
      </c>
      <c r="AY172" s="174" t="s">
        <v>149</v>
      </c>
    </row>
    <row r="173" spans="2:65" s="10" customFormat="1" ht="31.5" customHeight="1">
      <c r="B173" s="167"/>
      <c r="C173" s="168"/>
      <c r="D173" s="168"/>
      <c r="E173" s="169" t="s">
        <v>22</v>
      </c>
      <c r="F173" s="268" t="s">
        <v>252</v>
      </c>
      <c r="G173" s="269"/>
      <c r="H173" s="269"/>
      <c r="I173" s="269"/>
      <c r="J173" s="168"/>
      <c r="K173" s="170">
        <v>175.5</v>
      </c>
      <c r="L173" s="168"/>
      <c r="M173" s="168"/>
      <c r="N173" s="168"/>
      <c r="O173" s="168"/>
      <c r="P173" s="168"/>
      <c r="Q173" s="168"/>
      <c r="R173" s="171"/>
      <c r="T173" s="172"/>
      <c r="U173" s="168"/>
      <c r="V173" s="168"/>
      <c r="W173" s="168"/>
      <c r="X173" s="168"/>
      <c r="Y173" s="168"/>
      <c r="Z173" s="168"/>
      <c r="AA173" s="173"/>
      <c r="AT173" s="174" t="s">
        <v>157</v>
      </c>
      <c r="AU173" s="174" t="s">
        <v>97</v>
      </c>
      <c r="AV173" s="10" t="s">
        <v>97</v>
      </c>
      <c r="AW173" s="10" t="s">
        <v>34</v>
      </c>
      <c r="AX173" s="10" t="s">
        <v>76</v>
      </c>
      <c r="AY173" s="174" t="s">
        <v>149</v>
      </c>
    </row>
    <row r="174" spans="2:65" s="10" customFormat="1" ht="22.5" customHeight="1">
      <c r="B174" s="167"/>
      <c r="C174" s="168"/>
      <c r="D174" s="168"/>
      <c r="E174" s="169" t="s">
        <v>22</v>
      </c>
      <c r="F174" s="268" t="s">
        <v>253</v>
      </c>
      <c r="G174" s="269"/>
      <c r="H174" s="269"/>
      <c r="I174" s="269"/>
      <c r="J174" s="168"/>
      <c r="K174" s="170">
        <v>18.899999999999999</v>
      </c>
      <c r="L174" s="168"/>
      <c r="M174" s="168"/>
      <c r="N174" s="168"/>
      <c r="O174" s="168"/>
      <c r="P174" s="168"/>
      <c r="Q174" s="168"/>
      <c r="R174" s="171"/>
      <c r="T174" s="172"/>
      <c r="U174" s="168"/>
      <c r="V174" s="168"/>
      <c r="W174" s="168"/>
      <c r="X174" s="168"/>
      <c r="Y174" s="168"/>
      <c r="Z174" s="168"/>
      <c r="AA174" s="173"/>
      <c r="AT174" s="174" t="s">
        <v>157</v>
      </c>
      <c r="AU174" s="174" t="s">
        <v>97</v>
      </c>
      <c r="AV174" s="10" t="s">
        <v>97</v>
      </c>
      <c r="AW174" s="10" t="s">
        <v>34</v>
      </c>
      <c r="AX174" s="10" t="s">
        <v>76</v>
      </c>
      <c r="AY174" s="174" t="s">
        <v>149</v>
      </c>
    </row>
    <row r="175" spans="2:65" s="10" customFormat="1" ht="31.5" customHeight="1">
      <c r="B175" s="167"/>
      <c r="C175" s="168"/>
      <c r="D175" s="168"/>
      <c r="E175" s="169" t="s">
        <v>22</v>
      </c>
      <c r="F175" s="268" t="s">
        <v>254</v>
      </c>
      <c r="G175" s="269"/>
      <c r="H175" s="269"/>
      <c r="I175" s="269"/>
      <c r="J175" s="168"/>
      <c r="K175" s="170">
        <v>22.4</v>
      </c>
      <c r="L175" s="168"/>
      <c r="M175" s="168"/>
      <c r="N175" s="168"/>
      <c r="O175" s="168"/>
      <c r="P175" s="168"/>
      <c r="Q175" s="168"/>
      <c r="R175" s="171"/>
      <c r="T175" s="172"/>
      <c r="U175" s="168"/>
      <c r="V175" s="168"/>
      <c r="W175" s="168"/>
      <c r="X175" s="168"/>
      <c r="Y175" s="168"/>
      <c r="Z175" s="168"/>
      <c r="AA175" s="173"/>
      <c r="AT175" s="174" t="s">
        <v>157</v>
      </c>
      <c r="AU175" s="174" t="s">
        <v>97</v>
      </c>
      <c r="AV175" s="10" t="s">
        <v>97</v>
      </c>
      <c r="AW175" s="10" t="s">
        <v>34</v>
      </c>
      <c r="AX175" s="10" t="s">
        <v>76</v>
      </c>
      <c r="AY175" s="174" t="s">
        <v>149</v>
      </c>
    </row>
    <row r="176" spans="2:65" s="10" customFormat="1" ht="22.5" customHeight="1">
      <c r="B176" s="167"/>
      <c r="C176" s="168"/>
      <c r="D176" s="168"/>
      <c r="E176" s="169" t="s">
        <v>22</v>
      </c>
      <c r="F176" s="268" t="s">
        <v>255</v>
      </c>
      <c r="G176" s="269"/>
      <c r="H176" s="269"/>
      <c r="I176" s="269"/>
      <c r="J176" s="168"/>
      <c r="K176" s="170">
        <v>86.5</v>
      </c>
      <c r="L176" s="168"/>
      <c r="M176" s="168"/>
      <c r="N176" s="168"/>
      <c r="O176" s="168"/>
      <c r="P176" s="168"/>
      <c r="Q176" s="168"/>
      <c r="R176" s="171"/>
      <c r="T176" s="172"/>
      <c r="U176" s="168"/>
      <c r="V176" s="168"/>
      <c r="W176" s="168"/>
      <c r="X176" s="168"/>
      <c r="Y176" s="168"/>
      <c r="Z176" s="168"/>
      <c r="AA176" s="173"/>
      <c r="AT176" s="174" t="s">
        <v>157</v>
      </c>
      <c r="AU176" s="174" t="s">
        <v>97</v>
      </c>
      <c r="AV176" s="10" t="s">
        <v>97</v>
      </c>
      <c r="AW176" s="10" t="s">
        <v>34</v>
      </c>
      <c r="AX176" s="10" t="s">
        <v>76</v>
      </c>
      <c r="AY176" s="174" t="s">
        <v>149</v>
      </c>
    </row>
    <row r="177" spans="2:65" s="11" customFormat="1" ht="22.5" customHeight="1">
      <c r="B177" s="179"/>
      <c r="C177" s="180"/>
      <c r="D177" s="180"/>
      <c r="E177" s="181" t="s">
        <v>22</v>
      </c>
      <c r="F177" s="270" t="s">
        <v>256</v>
      </c>
      <c r="G177" s="271"/>
      <c r="H177" s="271"/>
      <c r="I177" s="271"/>
      <c r="J177" s="180"/>
      <c r="K177" s="182">
        <v>588.9</v>
      </c>
      <c r="L177" s="180"/>
      <c r="M177" s="180"/>
      <c r="N177" s="180"/>
      <c r="O177" s="180"/>
      <c r="P177" s="180"/>
      <c r="Q177" s="180"/>
      <c r="R177" s="183"/>
      <c r="T177" s="184"/>
      <c r="U177" s="180"/>
      <c r="V177" s="180"/>
      <c r="W177" s="180"/>
      <c r="X177" s="180"/>
      <c r="Y177" s="180"/>
      <c r="Z177" s="180"/>
      <c r="AA177" s="185"/>
      <c r="AT177" s="186" t="s">
        <v>157</v>
      </c>
      <c r="AU177" s="186" t="s">
        <v>97</v>
      </c>
      <c r="AV177" s="11" t="s">
        <v>154</v>
      </c>
      <c r="AW177" s="11" t="s">
        <v>34</v>
      </c>
      <c r="AX177" s="11" t="s">
        <v>81</v>
      </c>
      <c r="AY177" s="186" t="s">
        <v>149</v>
      </c>
    </row>
    <row r="178" spans="2:65" s="1" customFormat="1" ht="22.5" customHeight="1">
      <c r="B178" s="36"/>
      <c r="C178" s="175" t="s">
        <v>257</v>
      </c>
      <c r="D178" s="175" t="s">
        <v>205</v>
      </c>
      <c r="E178" s="176" t="s">
        <v>258</v>
      </c>
      <c r="F178" s="264" t="s">
        <v>259</v>
      </c>
      <c r="G178" s="264"/>
      <c r="H178" s="264"/>
      <c r="I178" s="264"/>
      <c r="J178" s="177" t="s">
        <v>188</v>
      </c>
      <c r="K178" s="178">
        <v>358.9</v>
      </c>
      <c r="L178" s="265">
        <v>0</v>
      </c>
      <c r="M178" s="266"/>
      <c r="N178" s="267">
        <f>ROUND(L178*K178,2)</f>
        <v>0</v>
      </c>
      <c r="O178" s="258"/>
      <c r="P178" s="258"/>
      <c r="Q178" s="258"/>
      <c r="R178" s="38"/>
      <c r="T178" s="164" t="s">
        <v>22</v>
      </c>
      <c r="U178" s="45" t="s">
        <v>41</v>
      </c>
      <c r="V178" s="37"/>
      <c r="W178" s="165">
        <f>V178*K178</f>
        <v>0</v>
      </c>
      <c r="X178" s="165">
        <v>3.0000000000000001E-5</v>
      </c>
      <c r="Y178" s="165">
        <f>X178*K178</f>
        <v>1.0766999999999999E-2</v>
      </c>
      <c r="Z178" s="165">
        <v>0</v>
      </c>
      <c r="AA178" s="166">
        <f>Z178*K178</f>
        <v>0</v>
      </c>
      <c r="AR178" s="19" t="s">
        <v>208</v>
      </c>
      <c r="AT178" s="19" t="s">
        <v>205</v>
      </c>
      <c r="AU178" s="19" t="s">
        <v>97</v>
      </c>
      <c r="AY178" s="19" t="s">
        <v>149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19" t="s">
        <v>81</v>
      </c>
      <c r="BK178" s="105">
        <f>ROUND(L178*K178,2)</f>
        <v>0</v>
      </c>
      <c r="BL178" s="19" t="s">
        <v>154</v>
      </c>
      <c r="BM178" s="19" t="s">
        <v>260</v>
      </c>
    </row>
    <row r="179" spans="2:65" s="10" customFormat="1" ht="22.5" customHeight="1">
      <c r="B179" s="167"/>
      <c r="C179" s="168"/>
      <c r="D179" s="168"/>
      <c r="E179" s="169" t="s">
        <v>22</v>
      </c>
      <c r="F179" s="259" t="s">
        <v>250</v>
      </c>
      <c r="G179" s="260"/>
      <c r="H179" s="260"/>
      <c r="I179" s="260"/>
      <c r="J179" s="168"/>
      <c r="K179" s="170">
        <v>44.8</v>
      </c>
      <c r="L179" s="168"/>
      <c r="M179" s="168"/>
      <c r="N179" s="168"/>
      <c r="O179" s="168"/>
      <c r="P179" s="168"/>
      <c r="Q179" s="168"/>
      <c r="R179" s="171"/>
      <c r="T179" s="172"/>
      <c r="U179" s="168"/>
      <c r="V179" s="168"/>
      <c r="W179" s="168"/>
      <c r="X179" s="168"/>
      <c r="Y179" s="168"/>
      <c r="Z179" s="168"/>
      <c r="AA179" s="173"/>
      <c r="AT179" s="174" t="s">
        <v>157</v>
      </c>
      <c r="AU179" s="174" t="s">
        <v>97</v>
      </c>
      <c r="AV179" s="10" t="s">
        <v>97</v>
      </c>
      <c r="AW179" s="10" t="s">
        <v>34</v>
      </c>
      <c r="AX179" s="10" t="s">
        <v>76</v>
      </c>
      <c r="AY179" s="174" t="s">
        <v>149</v>
      </c>
    </row>
    <row r="180" spans="2:65" s="10" customFormat="1" ht="31.5" customHeight="1">
      <c r="B180" s="167"/>
      <c r="C180" s="168"/>
      <c r="D180" s="168"/>
      <c r="E180" s="169" t="s">
        <v>22</v>
      </c>
      <c r="F180" s="268" t="s">
        <v>261</v>
      </c>
      <c r="G180" s="269"/>
      <c r="H180" s="269"/>
      <c r="I180" s="269"/>
      <c r="J180" s="168"/>
      <c r="K180" s="170">
        <v>114.8</v>
      </c>
      <c r="L180" s="168"/>
      <c r="M180" s="168"/>
      <c r="N180" s="168"/>
      <c r="O180" s="168"/>
      <c r="P180" s="168"/>
      <c r="Q180" s="168"/>
      <c r="R180" s="171"/>
      <c r="T180" s="172"/>
      <c r="U180" s="168"/>
      <c r="V180" s="168"/>
      <c r="W180" s="168"/>
      <c r="X180" s="168"/>
      <c r="Y180" s="168"/>
      <c r="Z180" s="168"/>
      <c r="AA180" s="173"/>
      <c r="AT180" s="174" t="s">
        <v>157</v>
      </c>
      <c r="AU180" s="174" t="s">
        <v>97</v>
      </c>
      <c r="AV180" s="10" t="s">
        <v>97</v>
      </c>
      <c r="AW180" s="10" t="s">
        <v>34</v>
      </c>
      <c r="AX180" s="10" t="s">
        <v>76</v>
      </c>
      <c r="AY180" s="174" t="s">
        <v>149</v>
      </c>
    </row>
    <row r="181" spans="2:65" s="10" customFormat="1" ht="31.5" customHeight="1">
      <c r="B181" s="167"/>
      <c r="C181" s="168"/>
      <c r="D181" s="168"/>
      <c r="E181" s="169" t="s">
        <v>22</v>
      </c>
      <c r="F181" s="268" t="s">
        <v>262</v>
      </c>
      <c r="G181" s="269"/>
      <c r="H181" s="269"/>
      <c r="I181" s="269"/>
      <c r="J181" s="168"/>
      <c r="K181" s="170">
        <v>91.5</v>
      </c>
      <c r="L181" s="168"/>
      <c r="M181" s="168"/>
      <c r="N181" s="168"/>
      <c r="O181" s="168"/>
      <c r="P181" s="168"/>
      <c r="Q181" s="168"/>
      <c r="R181" s="171"/>
      <c r="T181" s="172"/>
      <c r="U181" s="168"/>
      <c r="V181" s="168"/>
      <c r="W181" s="168"/>
      <c r="X181" s="168"/>
      <c r="Y181" s="168"/>
      <c r="Z181" s="168"/>
      <c r="AA181" s="173"/>
      <c r="AT181" s="174" t="s">
        <v>157</v>
      </c>
      <c r="AU181" s="174" t="s">
        <v>97</v>
      </c>
      <c r="AV181" s="10" t="s">
        <v>97</v>
      </c>
      <c r="AW181" s="10" t="s">
        <v>34</v>
      </c>
      <c r="AX181" s="10" t="s">
        <v>76</v>
      </c>
      <c r="AY181" s="174" t="s">
        <v>149</v>
      </c>
    </row>
    <row r="182" spans="2:65" s="10" customFormat="1" ht="22.5" customHeight="1">
      <c r="B182" s="167"/>
      <c r="C182" s="168"/>
      <c r="D182" s="168"/>
      <c r="E182" s="169" t="s">
        <v>22</v>
      </c>
      <c r="F182" s="268" t="s">
        <v>263</v>
      </c>
      <c r="G182" s="269"/>
      <c r="H182" s="269"/>
      <c r="I182" s="269"/>
      <c r="J182" s="168"/>
      <c r="K182" s="170">
        <v>9.9</v>
      </c>
      <c r="L182" s="168"/>
      <c r="M182" s="168"/>
      <c r="N182" s="168"/>
      <c r="O182" s="168"/>
      <c r="P182" s="168"/>
      <c r="Q182" s="168"/>
      <c r="R182" s="171"/>
      <c r="T182" s="172"/>
      <c r="U182" s="168"/>
      <c r="V182" s="168"/>
      <c r="W182" s="168"/>
      <c r="X182" s="168"/>
      <c r="Y182" s="168"/>
      <c r="Z182" s="168"/>
      <c r="AA182" s="173"/>
      <c r="AT182" s="174" t="s">
        <v>157</v>
      </c>
      <c r="AU182" s="174" t="s">
        <v>97</v>
      </c>
      <c r="AV182" s="10" t="s">
        <v>97</v>
      </c>
      <c r="AW182" s="10" t="s">
        <v>34</v>
      </c>
      <c r="AX182" s="10" t="s">
        <v>76</v>
      </c>
      <c r="AY182" s="174" t="s">
        <v>149</v>
      </c>
    </row>
    <row r="183" spans="2:65" s="10" customFormat="1" ht="22.5" customHeight="1">
      <c r="B183" s="167"/>
      <c r="C183" s="168"/>
      <c r="D183" s="168"/>
      <c r="E183" s="169" t="s">
        <v>22</v>
      </c>
      <c r="F183" s="268" t="s">
        <v>264</v>
      </c>
      <c r="G183" s="269"/>
      <c r="H183" s="269"/>
      <c r="I183" s="269"/>
      <c r="J183" s="168"/>
      <c r="K183" s="170">
        <v>11.4</v>
      </c>
      <c r="L183" s="168"/>
      <c r="M183" s="168"/>
      <c r="N183" s="168"/>
      <c r="O183" s="168"/>
      <c r="P183" s="168"/>
      <c r="Q183" s="168"/>
      <c r="R183" s="171"/>
      <c r="T183" s="172"/>
      <c r="U183" s="168"/>
      <c r="V183" s="168"/>
      <c r="W183" s="168"/>
      <c r="X183" s="168"/>
      <c r="Y183" s="168"/>
      <c r="Z183" s="168"/>
      <c r="AA183" s="173"/>
      <c r="AT183" s="174" t="s">
        <v>157</v>
      </c>
      <c r="AU183" s="174" t="s">
        <v>97</v>
      </c>
      <c r="AV183" s="10" t="s">
        <v>97</v>
      </c>
      <c r="AW183" s="10" t="s">
        <v>34</v>
      </c>
      <c r="AX183" s="10" t="s">
        <v>76</v>
      </c>
      <c r="AY183" s="174" t="s">
        <v>149</v>
      </c>
    </row>
    <row r="184" spans="2:65" s="10" customFormat="1" ht="22.5" customHeight="1">
      <c r="B184" s="167"/>
      <c r="C184" s="168"/>
      <c r="D184" s="168"/>
      <c r="E184" s="169" t="s">
        <v>22</v>
      </c>
      <c r="F184" s="268" t="s">
        <v>255</v>
      </c>
      <c r="G184" s="269"/>
      <c r="H184" s="269"/>
      <c r="I184" s="269"/>
      <c r="J184" s="168"/>
      <c r="K184" s="170">
        <v>86.5</v>
      </c>
      <c r="L184" s="168"/>
      <c r="M184" s="168"/>
      <c r="N184" s="168"/>
      <c r="O184" s="168"/>
      <c r="P184" s="168"/>
      <c r="Q184" s="168"/>
      <c r="R184" s="171"/>
      <c r="T184" s="172"/>
      <c r="U184" s="168"/>
      <c r="V184" s="168"/>
      <c r="W184" s="168"/>
      <c r="X184" s="168"/>
      <c r="Y184" s="168"/>
      <c r="Z184" s="168"/>
      <c r="AA184" s="173"/>
      <c r="AT184" s="174" t="s">
        <v>157</v>
      </c>
      <c r="AU184" s="174" t="s">
        <v>97</v>
      </c>
      <c r="AV184" s="10" t="s">
        <v>97</v>
      </c>
      <c r="AW184" s="10" t="s">
        <v>34</v>
      </c>
      <c r="AX184" s="10" t="s">
        <v>76</v>
      </c>
      <c r="AY184" s="174" t="s">
        <v>149</v>
      </c>
    </row>
    <row r="185" spans="2:65" s="11" customFormat="1" ht="22.5" customHeight="1">
      <c r="B185" s="179"/>
      <c r="C185" s="180"/>
      <c r="D185" s="180"/>
      <c r="E185" s="181" t="s">
        <v>22</v>
      </c>
      <c r="F185" s="270" t="s">
        <v>256</v>
      </c>
      <c r="G185" s="271"/>
      <c r="H185" s="271"/>
      <c r="I185" s="271"/>
      <c r="J185" s="180"/>
      <c r="K185" s="182">
        <v>358.9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157</v>
      </c>
      <c r="AU185" s="186" t="s">
        <v>97</v>
      </c>
      <c r="AV185" s="11" t="s">
        <v>154</v>
      </c>
      <c r="AW185" s="11" t="s">
        <v>34</v>
      </c>
      <c r="AX185" s="11" t="s">
        <v>81</v>
      </c>
      <c r="AY185" s="186" t="s">
        <v>149</v>
      </c>
    </row>
    <row r="186" spans="2:65" s="1" customFormat="1" ht="31.5" customHeight="1">
      <c r="B186" s="36"/>
      <c r="C186" s="175" t="s">
        <v>265</v>
      </c>
      <c r="D186" s="175" t="s">
        <v>205</v>
      </c>
      <c r="E186" s="176" t="s">
        <v>266</v>
      </c>
      <c r="F186" s="264" t="s">
        <v>267</v>
      </c>
      <c r="G186" s="264"/>
      <c r="H186" s="264"/>
      <c r="I186" s="264"/>
      <c r="J186" s="177" t="s">
        <v>188</v>
      </c>
      <c r="K186" s="178">
        <v>118</v>
      </c>
      <c r="L186" s="265">
        <v>0</v>
      </c>
      <c r="M186" s="266"/>
      <c r="N186" s="267">
        <f>ROUND(L186*K186,2)</f>
        <v>0</v>
      </c>
      <c r="O186" s="258"/>
      <c r="P186" s="258"/>
      <c r="Q186" s="258"/>
      <c r="R186" s="38"/>
      <c r="T186" s="164" t="s">
        <v>22</v>
      </c>
      <c r="U186" s="45" t="s">
        <v>41</v>
      </c>
      <c r="V186" s="37"/>
      <c r="W186" s="165">
        <f>V186*K186</f>
        <v>0</v>
      </c>
      <c r="X186" s="165">
        <v>2.9999999999999997E-4</v>
      </c>
      <c r="Y186" s="165">
        <f>X186*K186</f>
        <v>3.5399999999999994E-2</v>
      </c>
      <c r="Z186" s="165">
        <v>0</v>
      </c>
      <c r="AA186" s="166">
        <f>Z186*K186</f>
        <v>0</v>
      </c>
      <c r="AR186" s="19" t="s">
        <v>208</v>
      </c>
      <c r="AT186" s="19" t="s">
        <v>205</v>
      </c>
      <c r="AU186" s="19" t="s">
        <v>97</v>
      </c>
      <c r="AY186" s="19" t="s">
        <v>149</v>
      </c>
      <c r="BE186" s="105">
        <f>IF(U186="základní",N186,0)</f>
        <v>0</v>
      </c>
      <c r="BF186" s="105">
        <f>IF(U186="snížená",N186,0)</f>
        <v>0</v>
      </c>
      <c r="BG186" s="105">
        <f>IF(U186="zákl. přenesená",N186,0)</f>
        <v>0</v>
      </c>
      <c r="BH186" s="105">
        <f>IF(U186="sníž. přenesená",N186,0)</f>
        <v>0</v>
      </c>
      <c r="BI186" s="105">
        <f>IF(U186="nulová",N186,0)</f>
        <v>0</v>
      </c>
      <c r="BJ186" s="19" t="s">
        <v>81</v>
      </c>
      <c r="BK186" s="105">
        <f>ROUND(L186*K186,2)</f>
        <v>0</v>
      </c>
      <c r="BL186" s="19" t="s">
        <v>154</v>
      </c>
      <c r="BM186" s="19" t="s">
        <v>268</v>
      </c>
    </row>
    <row r="187" spans="2:65" s="10" customFormat="1" ht="31.5" customHeight="1">
      <c r="B187" s="167"/>
      <c r="C187" s="168"/>
      <c r="D187" s="168"/>
      <c r="E187" s="169" t="s">
        <v>22</v>
      </c>
      <c r="F187" s="259" t="s">
        <v>269</v>
      </c>
      <c r="G187" s="260"/>
      <c r="H187" s="260"/>
      <c r="I187" s="260"/>
      <c r="J187" s="168"/>
      <c r="K187" s="170">
        <v>64.5</v>
      </c>
      <c r="L187" s="168"/>
      <c r="M187" s="168"/>
      <c r="N187" s="168"/>
      <c r="O187" s="168"/>
      <c r="P187" s="168"/>
      <c r="Q187" s="168"/>
      <c r="R187" s="171"/>
      <c r="T187" s="172"/>
      <c r="U187" s="168"/>
      <c r="V187" s="168"/>
      <c r="W187" s="168"/>
      <c r="X187" s="168"/>
      <c r="Y187" s="168"/>
      <c r="Z187" s="168"/>
      <c r="AA187" s="173"/>
      <c r="AT187" s="174" t="s">
        <v>157</v>
      </c>
      <c r="AU187" s="174" t="s">
        <v>97</v>
      </c>
      <c r="AV187" s="10" t="s">
        <v>97</v>
      </c>
      <c r="AW187" s="10" t="s">
        <v>34</v>
      </c>
      <c r="AX187" s="10" t="s">
        <v>76</v>
      </c>
      <c r="AY187" s="174" t="s">
        <v>149</v>
      </c>
    </row>
    <row r="188" spans="2:65" s="10" customFormat="1" ht="31.5" customHeight="1">
      <c r="B188" s="167"/>
      <c r="C188" s="168"/>
      <c r="D188" s="168"/>
      <c r="E188" s="169" t="s">
        <v>22</v>
      </c>
      <c r="F188" s="268" t="s">
        <v>270</v>
      </c>
      <c r="G188" s="269"/>
      <c r="H188" s="269"/>
      <c r="I188" s="269"/>
      <c r="J188" s="168"/>
      <c r="K188" s="170">
        <v>43.5</v>
      </c>
      <c r="L188" s="168"/>
      <c r="M188" s="168"/>
      <c r="N188" s="168"/>
      <c r="O188" s="168"/>
      <c r="P188" s="168"/>
      <c r="Q188" s="168"/>
      <c r="R188" s="171"/>
      <c r="T188" s="172"/>
      <c r="U188" s="168"/>
      <c r="V188" s="168"/>
      <c r="W188" s="168"/>
      <c r="X188" s="168"/>
      <c r="Y188" s="168"/>
      <c r="Z188" s="168"/>
      <c r="AA188" s="173"/>
      <c r="AT188" s="174" t="s">
        <v>157</v>
      </c>
      <c r="AU188" s="174" t="s">
        <v>97</v>
      </c>
      <c r="AV188" s="10" t="s">
        <v>97</v>
      </c>
      <c r="AW188" s="10" t="s">
        <v>34</v>
      </c>
      <c r="AX188" s="10" t="s">
        <v>76</v>
      </c>
      <c r="AY188" s="174" t="s">
        <v>149</v>
      </c>
    </row>
    <row r="189" spans="2:65" s="10" customFormat="1" ht="22.5" customHeight="1">
      <c r="B189" s="167"/>
      <c r="C189" s="168"/>
      <c r="D189" s="168"/>
      <c r="E189" s="169" t="s">
        <v>22</v>
      </c>
      <c r="F189" s="268" t="s">
        <v>271</v>
      </c>
      <c r="G189" s="269"/>
      <c r="H189" s="269"/>
      <c r="I189" s="269"/>
      <c r="J189" s="168"/>
      <c r="K189" s="170">
        <v>4.5</v>
      </c>
      <c r="L189" s="168"/>
      <c r="M189" s="168"/>
      <c r="N189" s="168"/>
      <c r="O189" s="168"/>
      <c r="P189" s="168"/>
      <c r="Q189" s="168"/>
      <c r="R189" s="171"/>
      <c r="T189" s="172"/>
      <c r="U189" s="168"/>
      <c r="V189" s="168"/>
      <c r="W189" s="168"/>
      <c r="X189" s="168"/>
      <c r="Y189" s="168"/>
      <c r="Z189" s="168"/>
      <c r="AA189" s="173"/>
      <c r="AT189" s="174" t="s">
        <v>157</v>
      </c>
      <c r="AU189" s="174" t="s">
        <v>97</v>
      </c>
      <c r="AV189" s="10" t="s">
        <v>97</v>
      </c>
      <c r="AW189" s="10" t="s">
        <v>34</v>
      </c>
      <c r="AX189" s="10" t="s">
        <v>76</v>
      </c>
      <c r="AY189" s="174" t="s">
        <v>149</v>
      </c>
    </row>
    <row r="190" spans="2:65" s="10" customFormat="1" ht="22.5" customHeight="1">
      <c r="B190" s="167"/>
      <c r="C190" s="168"/>
      <c r="D190" s="168"/>
      <c r="E190" s="169" t="s">
        <v>22</v>
      </c>
      <c r="F190" s="268" t="s">
        <v>272</v>
      </c>
      <c r="G190" s="269"/>
      <c r="H190" s="269"/>
      <c r="I190" s="269"/>
      <c r="J190" s="168"/>
      <c r="K190" s="170">
        <v>5.5</v>
      </c>
      <c r="L190" s="168"/>
      <c r="M190" s="168"/>
      <c r="N190" s="168"/>
      <c r="O190" s="168"/>
      <c r="P190" s="168"/>
      <c r="Q190" s="168"/>
      <c r="R190" s="171"/>
      <c r="T190" s="172"/>
      <c r="U190" s="168"/>
      <c r="V190" s="168"/>
      <c r="W190" s="168"/>
      <c r="X190" s="168"/>
      <c r="Y190" s="168"/>
      <c r="Z190" s="168"/>
      <c r="AA190" s="173"/>
      <c r="AT190" s="174" t="s">
        <v>157</v>
      </c>
      <c r="AU190" s="174" t="s">
        <v>97</v>
      </c>
      <c r="AV190" s="10" t="s">
        <v>97</v>
      </c>
      <c r="AW190" s="10" t="s">
        <v>34</v>
      </c>
      <c r="AX190" s="10" t="s">
        <v>76</v>
      </c>
      <c r="AY190" s="174" t="s">
        <v>149</v>
      </c>
    </row>
    <row r="191" spans="2:65" s="11" customFormat="1" ht="22.5" customHeight="1">
      <c r="B191" s="179"/>
      <c r="C191" s="180"/>
      <c r="D191" s="180"/>
      <c r="E191" s="181" t="s">
        <v>22</v>
      </c>
      <c r="F191" s="270" t="s">
        <v>256</v>
      </c>
      <c r="G191" s="271"/>
      <c r="H191" s="271"/>
      <c r="I191" s="271"/>
      <c r="J191" s="180"/>
      <c r="K191" s="182">
        <v>118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157</v>
      </c>
      <c r="AU191" s="186" t="s">
        <v>97</v>
      </c>
      <c r="AV191" s="11" t="s">
        <v>154</v>
      </c>
      <c r="AW191" s="11" t="s">
        <v>34</v>
      </c>
      <c r="AX191" s="11" t="s">
        <v>81</v>
      </c>
      <c r="AY191" s="186" t="s">
        <v>149</v>
      </c>
    </row>
    <row r="192" spans="2:65" s="1" customFormat="1" ht="22.5" customHeight="1">
      <c r="B192" s="36"/>
      <c r="C192" s="175" t="s">
        <v>273</v>
      </c>
      <c r="D192" s="175" t="s">
        <v>205</v>
      </c>
      <c r="E192" s="176" t="s">
        <v>274</v>
      </c>
      <c r="F192" s="264" t="s">
        <v>275</v>
      </c>
      <c r="G192" s="264"/>
      <c r="H192" s="264"/>
      <c r="I192" s="264"/>
      <c r="J192" s="177" t="s">
        <v>188</v>
      </c>
      <c r="K192" s="178">
        <v>112</v>
      </c>
      <c r="L192" s="265">
        <v>0</v>
      </c>
      <c r="M192" s="266"/>
      <c r="N192" s="267">
        <f>ROUND(L192*K192,2)</f>
        <v>0</v>
      </c>
      <c r="O192" s="258"/>
      <c r="P192" s="258"/>
      <c r="Q192" s="258"/>
      <c r="R192" s="38"/>
      <c r="T192" s="164" t="s">
        <v>22</v>
      </c>
      <c r="U192" s="45" t="s">
        <v>41</v>
      </c>
      <c r="V192" s="37"/>
      <c r="W192" s="165">
        <f>V192*K192</f>
        <v>0</v>
      </c>
      <c r="X192" s="165">
        <v>2.0000000000000001E-4</v>
      </c>
      <c r="Y192" s="165">
        <f>X192*K192</f>
        <v>2.24E-2</v>
      </c>
      <c r="Z192" s="165">
        <v>0</v>
      </c>
      <c r="AA192" s="166">
        <f>Z192*K192</f>
        <v>0</v>
      </c>
      <c r="AR192" s="19" t="s">
        <v>208</v>
      </c>
      <c r="AT192" s="19" t="s">
        <v>205</v>
      </c>
      <c r="AU192" s="19" t="s">
        <v>97</v>
      </c>
      <c r="AY192" s="19" t="s">
        <v>149</v>
      </c>
      <c r="BE192" s="105">
        <f>IF(U192="základní",N192,0)</f>
        <v>0</v>
      </c>
      <c r="BF192" s="105">
        <f>IF(U192="snížená",N192,0)</f>
        <v>0</v>
      </c>
      <c r="BG192" s="105">
        <f>IF(U192="zákl. přenesená",N192,0)</f>
        <v>0</v>
      </c>
      <c r="BH192" s="105">
        <f>IF(U192="sníž. přenesená",N192,0)</f>
        <v>0</v>
      </c>
      <c r="BI192" s="105">
        <f>IF(U192="nulová",N192,0)</f>
        <v>0</v>
      </c>
      <c r="BJ192" s="19" t="s">
        <v>81</v>
      </c>
      <c r="BK192" s="105">
        <f>ROUND(L192*K192,2)</f>
        <v>0</v>
      </c>
      <c r="BL192" s="19" t="s">
        <v>154</v>
      </c>
      <c r="BM192" s="19" t="s">
        <v>276</v>
      </c>
    </row>
    <row r="193" spans="2:65" s="10" customFormat="1" ht="31.5" customHeight="1">
      <c r="B193" s="167"/>
      <c r="C193" s="168"/>
      <c r="D193" s="168"/>
      <c r="E193" s="169" t="s">
        <v>22</v>
      </c>
      <c r="F193" s="259" t="s">
        <v>277</v>
      </c>
      <c r="G193" s="260"/>
      <c r="H193" s="260"/>
      <c r="I193" s="260"/>
      <c r="J193" s="168"/>
      <c r="K193" s="170">
        <v>61.5</v>
      </c>
      <c r="L193" s="168"/>
      <c r="M193" s="168"/>
      <c r="N193" s="168"/>
      <c r="O193" s="168"/>
      <c r="P193" s="168"/>
      <c r="Q193" s="168"/>
      <c r="R193" s="171"/>
      <c r="T193" s="172"/>
      <c r="U193" s="168"/>
      <c r="V193" s="168"/>
      <c r="W193" s="168"/>
      <c r="X193" s="168"/>
      <c r="Y193" s="168"/>
      <c r="Z193" s="168"/>
      <c r="AA193" s="173"/>
      <c r="AT193" s="174" t="s">
        <v>157</v>
      </c>
      <c r="AU193" s="174" t="s">
        <v>97</v>
      </c>
      <c r="AV193" s="10" t="s">
        <v>97</v>
      </c>
      <c r="AW193" s="10" t="s">
        <v>34</v>
      </c>
      <c r="AX193" s="10" t="s">
        <v>76</v>
      </c>
      <c r="AY193" s="174" t="s">
        <v>149</v>
      </c>
    </row>
    <row r="194" spans="2:65" s="10" customFormat="1" ht="22.5" customHeight="1">
      <c r="B194" s="167"/>
      <c r="C194" s="168"/>
      <c r="D194" s="168"/>
      <c r="E194" s="169" t="s">
        <v>22</v>
      </c>
      <c r="F194" s="268" t="s">
        <v>278</v>
      </c>
      <c r="G194" s="269"/>
      <c r="H194" s="269"/>
      <c r="I194" s="269"/>
      <c r="J194" s="168"/>
      <c r="K194" s="170">
        <v>40.5</v>
      </c>
      <c r="L194" s="168"/>
      <c r="M194" s="168"/>
      <c r="N194" s="168"/>
      <c r="O194" s="168"/>
      <c r="P194" s="168"/>
      <c r="Q194" s="168"/>
      <c r="R194" s="171"/>
      <c r="T194" s="172"/>
      <c r="U194" s="168"/>
      <c r="V194" s="168"/>
      <c r="W194" s="168"/>
      <c r="X194" s="168"/>
      <c r="Y194" s="168"/>
      <c r="Z194" s="168"/>
      <c r="AA194" s="173"/>
      <c r="AT194" s="174" t="s">
        <v>157</v>
      </c>
      <c r="AU194" s="174" t="s">
        <v>97</v>
      </c>
      <c r="AV194" s="10" t="s">
        <v>97</v>
      </c>
      <c r="AW194" s="10" t="s">
        <v>34</v>
      </c>
      <c r="AX194" s="10" t="s">
        <v>76</v>
      </c>
      <c r="AY194" s="174" t="s">
        <v>149</v>
      </c>
    </row>
    <row r="195" spans="2:65" s="10" customFormat="1" ht="22.5" customHeight="1">
      <c r="B195" s="167"/>
      <c r="C195" s="168"/>
      <c r="D195" s="168"/>
      <c r="E195" s="169" t="s">
        <v>22</v>
      </c>
      <c r="F195" s="268" t="s">
        <v>271</v>
      </c>
      <c r="G195" s="269"/>
      <c r="H195" s="269"/>
      <c r="I195" s="269"/>
      <c r="J195" s="168"/>
      <c r="K195" s="170">
        <v>4.5</v>
      </c>
      <c r="L195" s="168"/>
      <c r="M195" s="168"/>
      <c r="N195" s="168"/>
      <c r="O195" s="168"/>
      <c r="P195" s="168"/>
      <c r="Q195" s="168"/>
      <c r="R195" s="171"/>
      <c r="T195" s="172"/>
      <c r="U195" s="168"/>
      <c r="V195" s="168"/>
      <c r="W195" s="168"/>
      <c r="X195" s="168"/>
      <c r="Y195" s="168"/>
      <c r="Z195" s="168"/>
      <c r="AA195" s="173"/>
      <c r="AT195" s="174" t="s">
        <v>157</v>
      </c>
      <c r="AU195" s="174" t="s">
        <v>97</v>
      </c>
      <c r="AV195" s="10" t="s">
        <v>97</v>
      </c>
      <c r="AW195" s="10" t="s">
        <v>34</v>
      </c>
      <c r="AX195" s="10" t="s">
        <v>76</v>
      </c>
      <c r="AY195" s="174" t="s">
        <v>149</v>
      </c>
    </row>
    <row r="196" spans="2:65" s="10" customFormat="1" ht="22.5" customHeight="1">
      <c r="B196" s="167"/>
      <c r="C196" s="168"/>
      <c r="D196" s="168"/>
      <c r="E196" s="169" t="s">
        <v>22</v>
      </c>
      <c r="F196" s="268" t="s">
        <v>272</v>
      </c>
      <c r="G196" s="269"/>
      <c r="H196" s="269"/>
      <c r="I196" s="269"/>
      <c r="J196" s="168"/>
      <c r="K196" s="170">
        <v>5.5</v>
      </c>
      <c r="L196" s="168"/>
      <c r="M196" s="168"/>
      <c r="N196" s="168"/>
      <c r="O196" s="168"/>
      <c r="P196" s="168"/>
      <c r="Q196" s="168"/>
      <c r="R196" s="171"/>
      <c r="T196" s="172"/>
      <c r="U196" s="168"/>
      <c r="V196" s="168"/>
      <c r="W196" s="168"/>
      <c r="X196" s="168"/>
      <c r="Y196" s="168"/>
      <c r="Z196" s="168"/>
      <c r="AA196" s="173"/>
      <c r="AT196" s="174" t="s">
        <v>157</v>
      </c>
      <c r="AU196" s="174" t="s">
        <v>97</v>
      </c>
      <c r="AV196" s="10" t="s">
        <v>97</v>
      </c>
      <c r="AW196" s="10" t="s">
        <v>34</v>
      </c>
      <c r="AX196" s="10" t="s">
        <v>76</v>
      </c>
      <c r="AY196" s="174" t="s">
        <v>149</v>
      </c>
    </row>
    <row r="197" spans="2:65" s="11" customFormat="1" ht="22.5" customHeight="1">
      <c r="B197" s="179"/>
      <c r="C197" s="180"/>
      <c r="D197" s="180"/>
      <c r="E197" s="181" t="s">
        <v>22</v>
      </c>
      <c r="F197" s="270" t="s">
        <v>256</v>
      </c>
      <c r="G197" s="271"/>
      <c r="H197" s="271"/>
      <c r="I197" s="271"/>
      <c r="J197" s="180"/>
      <c r="K197" s="182">
        <v>112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157</v>
      </c>
      <c r="AU197" s="186" t="s">
        <v>97</v>
      </c>
      <c r="AV197" s="11" t="s">
        <v>154</v>
      </c>
      <c r="AW197" s="11" t="s">
        <v>34</v>
      </c>
      <c r="AX197" s="11" t="s">
        <v>81</v>
      </c>
      <c r="AY197" s="186" t="s">
        <v>149</v>
      </c>
    </row>
    <row r="198" spans="2:65" s="1" customFormat="1" ht="31.5" customHeight="1">
      <c r="B198" s="36"/>
      <c r="C198" s="160" t="s">
        <v>279</v>
      </c>
      <c r="D198" s="160" t="s">
        <v>150</v>
      </c>
      <c r="E198" s="161" t="s">
        <v>280</v>
      </c>
      <c r="F198" s="255" t="s">
        <v>281</v>
      </c>
      <c r="G198" s="255"/>
      <c r="H198" s="255"/>
      <c r="I198" s="255"/>
      <c r="J198" s="162" t="s">
        <v>153</v>
      </c>
      <c r="K198" s="163">
        <v>147.22</v>
      </c>
      <c r="L198" s="256">
        <v>0</v>
      </c>
      <c r="M198" s="257"/>
      <c r="N198" s="258">
        <f>ROUND(L198*K198,2)</f>
        <v>0</v>
      </c>
      <c r="O198" s="258"/>
      <c r="P198" s="258"/>
      <c r="Q198" s="258"/>
      <c r="R198" s="38"/>
      <c r="T198" s="164" t="s">
        <v>22</v>
      </c>
      <c r="U198" s="45" t="s">
        <v>41</v>
      </c>
      <c r="V198" s="37"/>
      <c r="W198" s="165">
        <f>V198*K198</f>
        <v>0</v>
      </c>
      <c r="X198" s="165">
        <v>8.3199999999999993E-3</v>
      </c>
      <c r="Y198" s="165">
        <f>X198*K198</f>
        <v>1.2248703999999999</v>
      </c>
      <c r="Z198" s="165">
        <v>0</v>
      </c>
      <c r="AA198" s="166">
        <f>Z198*K198</f>
        <v>0</v>
      </c>
      <c r="AR198" s="19" t="s">
        <v>154</v>
      </c>
      <c r="AT198" s="19" t="s">
        <v>150</v>
      </c>
      <c r="AU198" s="19" t="s">
        <v>97</v>
      </c>
      <c r="AY198" s="19" t="s">
        <v>149</v>
      </c>
      <c r="BE198" s="105">
        <f>IF(U198="základní",N198,0)</f>
        <v>0</v>
      </c>
      <c r="BF198" s="105">
        <f>IF(U198="snížená",N198,0)</f>
        <v>0</v>
      </c>
      <c r="BG198" s="105">
        <f>IF(U198="zákl. přenesená",N198,0)</f>
        <v>0</v>
      </c>
      <c r="BH198" s="105">
        <f>IF(U198="sníž. přenesená",N198,0)</f>
        <v>0</v>
      </c>
      <c r="BI198" s="105">
        <f>IF(U198="nulová",N198,0)</f>
        <v>0</v>
      </c>
      <c r="BJ198" s="19" t="s">
        <v>81</v>
      </c>
      <c r="BK198" s="105">
        <f>ROUND(L198*K198,2)</f>
        <v>0</v>
      </c>
      <c r="BL198" s="19" t="s">
        <v>154</v>
      </c>
      <c r="BM198" s="19" t="s">
        <v>282</v>
      </c>
    </row>
    <row r="199" spans="2:65" s="10" customFormat="1" ht="31.5" customHeight="1">
      <c r="B199" s="167"/>
      <c r="C199" s="168"/>
      <c r="D199" s="168"/>
      <c r="E199" s="169" t="s">
        <v>22</v>
      </c>
      <c r="F199" s="259" t="s">
        <v>283</v>
      </c>
      <c r="G199" s="260"/>
      <c r="H199" s="260"/>
      <c r="I199" s="260"/>
      <c r="J199" s="168"/>
      <c r="K199" s="170">
        <v>53.08</v>
      </c>
      <c r="L199" s="168"/>
      <c r="M199" s="168"/>
      <c r="N199" s="168"/>
      <c r="O199" s="168"/>
      <c r="P199" s="168"/>
      <c r="Q199" s="168"/>
      <c r="R199" s="171"/>
      <c r="T199" s="172"/>
      <c r="U199" s="168"/>
      <c r="V199" s="168"/>
      <c r="W199" s="168"/>
      <c r="X199" s="168"/>
      <c r="Y199" s="168"/>
      <c r="Z199" s="168"/>
      <c r="AA199" s="173"/>
      <c r="AT199" s="174" t="s">
        <v>157</v>
      </c>
      <c r="AU199" s="174" t="s">
        <v>97</v>
      </c>
      <c r="AV199" s="10" t="s">
        <v>97</v>
      </c>
      <c r="AW199" s="10" t="s">
        <v>34</v>
      </c>
      <c r="AX199" s="10" t="s">
        <v>76</v>
      </c>
      <c r="AY199" s="174" t="s">
        <v>149</v>
      </c>
    </row>
    <row r="200" spans="2:65" s="10" customFormat="1" ht="31.5" customHeight="1">
      <c r="B200" s="167"/>
      <c r="C200" s="168"/>
      <c r="D200" s="168"/>
      <c r="E200" s="169" t="s">
        <v>22</v>
      </c>
      <c r="F200" s="268" t="s">
        <v>284</v>
      </c>
      <c r="G200" s="269"/>
      <c r="H200" s="269"/>
      <c r="I200" s="269"/>
      <c r="J200" s="168"/>
      <c r="K200" s="170">
        <v>54.204999999999998</v>
      </c>
      <c r="L200" s="168"/>
      <c r="M200" s="168"/>
      <c r="N200" s="168"/>
      <c r="O200" s="168"/>
      <c r="P200" s="168"/>
      <c r="Q200" s="168"/>
      <c r="R200" s="171"/>
      <c r="T200" s="172"/>
      <c r="U200" s="168"/>
      <c r="V200" s="168"/>
      <c r="W200" s="168"/>
      <c r="X200" s="168"/>
      <c r="Y200" s="168"/>
      <c r="Z200" s="168"/>
      <c r="AA200" s="173"/>
      <c r="AT200" s="174" t="s">
        <v>157</v>
      </c>
      <c r="AU200" s="174" t="s">
        <v>97</v>
      </c>
      <c r="AV200" s="10" t="s">
        <v>97</v>
      </c>
      <c r="AW200" s="10" t="s">
        <v>34</v>
      </c>
      <c r="AX200" s="10" t="s">
        <v>76</v>
      </c>
      <c r="AY200" s="174" t="s">
        <v>149</v>
      </c>
    </row>
    <row r="201" spans="2:65" s="10" customFormat="1" ht="22.5" customHeight="1">
      <c r="B201" s="167"/>
      <c r="C201" s="168"/>
      <c r="D201" s="168"/>
      <c r="E201" s="169" t="s">
        <v>22</v>
      </c>
      <c r="F201" s="268" t="s">
        <v>285</v>
      </c>
      <c r="G201" s="269"/>
      <c r="H201" s="269"/>
      <c r="I201" s="269"/>
      <c r="J201" s="168"/>
      <c r="K201" s="170">
        <v>20.53</v>
      </c>
      <c r="L201" s="168"/>
      <c r="M201" s="168"/>
      <c r="N201" s="168"/>
      <c r="O201" s="168"/>
      <c r="P201" s="168"/>
      <c r="Q201" s="168"/>
      <c r="R201" s="171"/>
      <c r="T201" s="172"/>
      <c r="U201" s="168"/>
      <c r="V201" s="168"/>
      <c r="W201" s="168"/>
      <c r="X201" s="168"/>
      <c r="Y201" s="168"/>
      <c r="Z201" s="168"/>
      <c r="AA201" s="173"/>
      <c r="AT201" s="174" t="s">
        <v>157</v>
      </c>
      <c r="AU201" s="174" t="s">
        <v>97</v>
      </c>
      <c r="AV201" s="10" t="s">
        <v>97</v>
      </c>
      <c r="AW201" s="10" t="s">
        <v>34</v>
      </c>
      <c r="AX201" s="10" t="s">
        <v>76</v>
      </c>
      <c r="AY201" s="174" t="s">
        <v>149</v>
      </c>
    </row>
    <row r="202" spans="2:65" s="10" customFormat="1" ht="22.5" customHeight="1">
      <c r="B202" s="167"/>
      <c r="C202" s="168"/>
      <c r="D202" s="168"/>
      <c r="E202" s="169" t="s">
        <v>22</v>
      </c>
      <c r="F202" s="268" t="s">
        <v>286</v>
      </c>
      <c r="G202" s="269"/>
      <c r="H202" s="269"/>
      <c r="I202" s="269"/>
      <c r="J202" s="168"/>
      <c r="K202" s="170">
        <v>19.405000000000001</v>
      </c>
      <c r="L202" s="168"/>
      <c r="M202" s="168"/>
      <c r="N202" s="168"/>
      <c r="O202" s="168"/>
      <c r="P202" s="168"/>
      <c r="Q202" s="168"/>
      <c r="R202" s="171"/>
      <c r="T202" s="172"/>
      <c r="U202" s="168"/>
      <c r="V202" s="168"/>
      <c r="W202" s="168"/>
      <c r="X202" s="168"/>
      <c r="Y202" s="168"/>
      <c r="Z202" s="168"/>
      <c r="AA202" s="173"/>
      <c r="AT202" s="174" t="s">
        <v>157</v>
      </c>
      <c r="AU202" s="174" t="s">
        <v>97</v>
      </c>
      <c r="AV202" s="10" t="s">
        <v>97</v>
      </c>
      <c r="AW202" s="10" t="s">
        <v>34</v>
      </c>
      <c r="AX202" s="10" t="s">
        <v>76</v>
      </c>
      <c r="AY202" s="174" t="s">
        <v>149</v>
      </c>
    </row>
    <row r="203" spans="2:65" s="11" customFormat="1" ht="22.5" customHeight="1">
      <c r="B203" s="179"/>
      <c r="C203" s="180"/>
      <c r="D203" s="180"/>
      <c r="E203" s="181" t="s">
        <v>22</v>
      </c>
      <c r="F203" s="270" t="s">
        <v>256</v>
      </c>
      <c r="G203" s="271"/>
      <c r="H203" s="271"/>
      <c r="I203" s="271"/>
      <c r="J203" s="180"/>
      <c r="K203" s="182">
        <v>147.22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157</v>
      </c>
      <c r="AU203" s="186" t="s">
        <v>97</v>
      </c>
      <c r="AV203" s="11" t="s">
        <v>154</v>
      </c>
      <c r="AW203" s="11" t="s">
        <v>34</v>
      </c>
      <c r="AX203" s="11" t="s">
        <v>81</v>
      </c>
      <c r="AY203" s="186" t="s">
        <v>149</v>
      </c>
    </row>
    <row r="204" spans="2:65" s="1" customFormat="1" ht="31.5" customHeight="1">
      <c r="B204" s="36"/>
      <c r="C204" s="175" t="s">
        <v>287</v>
      </c>
      <c r="D204" s="175" t="s">
        <v>205</v>
      </c>
      <c r="E204" s="176" t="s">
        <v>288</v>
      </c>
      <c r="F204" s="264" t="s">
        <v>289</v>
      </c>
      <c r="G204" s="264"/>
      <c r="H204" s="264"/>
      <c r="I204" s="264"/>
      <c r="J204" s="177" t="s">
        <v>153</v>
      </c>
      <c r="K204" s="178">
        <v>150.16399999999999</v>
      </c>
      <c r="L204" s="265">
        <v>0</v>
      </c>
      <c r="M204" s="266"/>
      <c r="N204" s="267">
        <f>ROUND(L204*K204,2)</f>
        <v>0</v>
      </c>
      <c r="O204" s="258"/>
      <c r="P204" s="258"/>
      <c r="Q204" s="258"/>
      <c r="R204" s="38"/>
      <c r="T204" s="164" t="s">
        <v>22</v>
      </c>
      <c r="U204" s="45" t="s">
        <v>41</v>
      </c>
      <c r="V204" s="37"/>
      <c r="W204" s="165">
        <f>V204*K204</f>
        <v>0</v>
      </c>
      <c r="X204" s="165">
        <v>3.0000000000000001E-3</v>
      </c>
      <c r="Y204" s="165">
        <f>X204*K204</f>
        <v>0.45049199999999995</v>
      </c>
      <c r="Z204" s="165">
        <v>0</v>
      </c>
      <c r="AA204" s="166">
        <f>Z204*K204</f>
        <v>0</v>
      </c>
      <c r="AR204" s="19" t="s">
        <v>208</v>
      </c>
      <c r="AT204" s="19" t="s">
        <v>205</v>
      </c>
      <c r="AU204" s="19" t="s">
        <v>97</v>
      </c>
      <c r="AY204" s="19" t="s">
        <v>149</v>
      </c>
      <c r="BE204" s="105">
        <f>IF(U204="základní",N204,0)</f>
        <v>0</v>
      </c>
      <c r="BF204" s="105">
        <f>IF(U204="snížená",N204,0)</f>
        <v>0</v>
      </c>
      <c r="BG204" s="105">
        <f>IF(U204="zákl. přenesená",N204,0)</f>
        <v>0</v>
      </c>
      <c r="BH204" s="105">
        <f>IF(U204="sníž. přenesená",N204,0)</f>
        <v>0</v>
      </c>
      <c r="BI204" s="105">
        <f>IF(U204="nulová",N204,0)</f>
        <v>0</v>
      </c>
      <c r="BJ204" s="19" t="s">
        <v>81</v>
      </c>
      <c r="BK204" s="105">
        <f>ROUND(L204*K204,2)</f>
        <v>0</v>
      </c>
      <c r="BL204" s="19" t="s">
        <v>154</v>
      </c>
      <c r="BM204" s="19" t="s">
        <v>290</v>
      </c>
    </row>
    <row r="205" spans="2:65" s="1" customFormat="1" ht="31.5" customHeight="1">
      <c r="B205" s="36"/>
      <c r="C205" s="160" t="s">
        <v>291</v>
      </c>
      <c r="D205" s="160" t="s">
        <v>150</v>
      </c>
      <c r="E205" s="161" t="s">
        <v>292</v>
      </c>
      <c r="F205" s="255" t="s">
        <v>293</v>
      </c>
      <c r="G205" s="255"/>
      <c r="H205" s="255"/>
      <c r="I205" s="255"/>
      <c r="J205" s="162" t="s">
        <v>188</v>
      </c>
      <c r="K205" s="163">
        <v>79.8</v>
      </c>
      <c r="L205" s="256">
        <v>0</v>
      </c>
      <c r="M205" s="257"/>
      <c r="N205" s="258">
        <f>ROUND(L205*K205,2)</f>
        <v>0</v>
      </c>
      <c r="O205" s="258"/>
      <c r="P205" s="258"/>
      <c r="Q205" s="258"/>
      <c r="R205" s="38"/>
      <c r="T205" s="164" t="s">
        <v>22</v>
      </c>
      <c r="U205" s="45" t="s">
        <v>41</v>
      </c>
      <c r="V205" s="37"/>
      <c r="W205" s="165">
        <f>V205*K205</f>
        <v>0</v>
      </c>
      <c r="X205" s="165">
        <v>1.6800000000000001E-3</v>
      </c>
      <c r="Y205" s="165">
        <f>X205*K205</f>
        <v>0.13406399999999999</v>
      </c>
      <c r="Z205" s="165">
        <v>0</v>
      </c>
      <c r="AA205" s="166">
        <f>Z205*K205</f>
        <v>0</v>
      </c>
      <c r="AR205" s="19" t="s">
        <v>154</v>
      </c>
      <c r="AT205" s="19" t="s">
        <v>150</v>
      </c>
      <c r="AU205" s="19" t="s">
        <v>97</v>
      </c>
      <c r="AY205" s="19" t="s">
        <v>149</v>
      </c>
      <c r="BE205" s="105">
        <f>IF(U205="základní",N205,0)</f>
        <v>0</v>
      </c>
      <c r="BF205" s="105">
        <f>IF(U205="snížená",N205,0)</f>
        <v>0</v>
      </c>
      <c r="BG205" s="105">
        <f>IF(U205="zákl. přenesená",N205,0)</f>
        <v>0</v>
      </c>
      <c r="BH205" s="105">
        <f>IF(U205="sníž. přenesená",N205,0)</f>
        <v>0</v>
      </c>
      <c r="BI205" s="105">
        <f>IF(U205="nulová",N205,0)</f>
        <v>0</v>
      </c>
      <c r="BJ205" s="19" t="s">
        <v>81</v>
      </c>
      <c r="BK205" s="105">
        <f>ROUND(L205*K205,2)</f>
        <v>0</v>
      </c>
      <c r="BL205" s="19" t="s">
        <v>154</v>
      </c>
      <c r="BM205" s="19" t="s">
        <v>294</v>
      </c>
    </row>
    <row r="206" spans="2:65" s="10" customFormat="1" ht="31.5" customHeight="1">
      <c r="B206" s="167"/>
      <c r="C206" s="168"/>
      <c r="D206" s="168"/>
      <c r="E206" s="169" t="s">
        <v>22</v>
      </c>
      <c r="F206" s="259" t="s">
        <v>295</v>
      </c>
      <c r="G206" s="260"/>
      <c r="H206" s="260"/>
      <c r="I206" s="260"/>
      <c r="J206" s="168"/>
      <c r="K206" s="170">
        <v>38.4</v>
      </c>
      <c r="L206" s="168"/>
      <c r="M206" s="168"/>
      <c r="N206" s="168"/>
      <c r="O206" s="168"/>
      <c r="P206" s="168"/>
      <c r="Q206" s="168"/>
      <c r="R206" s="171"/>
      <c r="T206" s="172"/>
      <c r="U206" s="168"/>
      <c r="V206" s="168"/>
      <c r="W206" s="168"/>
      <c r="X206" s="168"/>
      <c r="Y206" s="168"/>
      <c r="Z206" s="168"/>
      <c r="AA206" s="173"/>
      <c r="AT206" s="174" t="s">
        <v>157</v>
      </c>
      <c r="AU206" s="174" t="s">
        <v>97</v>
      </c>
      <c r="AV206" s="10" t="s">
        <v>97</v>
      </c>
      <c r="AW206" s="10" t="s">
        <v>34</v>
      </c>
      <c r="AX206" s="10" t="s">
        <v>76</v>
      </c>
      <c r="AY206" s="174" t="s">
        <v>149</v>
      </c>
    </row>
    <row r="207" spans="2:65" s="10" customFormat="1" ht="31.5" customHeight="1">
      <c r="B207" s="167"/>
      <c r="C207" s="168"/>
      <c r="D207" s="168"/>
      <c r="E207" s="169" t="s">
        <v>22</v>
      </c>
      <c r="F207" s="268" t="s">
        <v>296</v>
      </c>
      <c r="G207" s="269"/>
      <c r="H207" s="269"/>
      <c r="I207" s="269"/>
      <c r="J207" s="168"/>
      <c r="K207" s="170">
        <v>36.9</v>
      </c>
      <c r="L207" s="168"/>
      <c r="M207" s="168"/>
      <c r="N207" s="168"/>
      <c r="O207" s="168"/>
      <c r="P207" s="168"/>
      <c r="Q207" s="168"/>
      <c r="R207" s="171"/>
      <c r="T207" s="172"/>
      <c r="U207" s="168"/>
      <c r="V207" s="168"/>
      <c r="W207" s="168"/>
      <c r="X207" s="168"/>
      <c r="Y207" s="168"/>
      <c r="Z207" s="168"/>
      <c r="AA207" s="173"/>
      <c r="AT207" s="174" t="s">
        <v>157</v>
      </c>
      <c r="AU207" s="174" t="s">
        <v>97</v>
      </c>
      <c r="AV207" s="10" t="s">
        <v>97</v>
      </c>
      <c r="AW207" s="10" t="s">
        <v>34</v>
      </c>
      <c r="AX207" s="10" t="s">
        <v>76</v>
      </c>
      <c r="AY207" s="174" t="s">
        <v>149</v>
      </c>
    </row>
    <row r="208" spans="2:65" s="10" customFormat="1" ht="22.5" customHeight="1">
      <c r="B208" s="167"/>
      <c r="C208" s="168"/>
      <c r="D208" s="168"/>
      <c r="E208" s="169" t="s">
        <v>22</v>
      </c>
      <c r="F208" s="268" t="s">
        <v>297</v>
      </c>
      <c r="G208" s="269"/>
      <c r="H208" s="269"/>
      <c r="I208" s="269"/>
      <c r="J208" s="168"/>
      <c r="K208" s="170">
        <v>0</v>
      </c>
      <c r="L208" s="168"/>
      <c r="M208" s="168"/>
      <c r="N208" s="168"/>
      <c r="O208" s="168"/>
      <c r="P208" s="168"/>
      <c r="Q208" s="168"/>
      <c r="R208" s="171"/>
      <c r="T208" s="172"/>
      <c r="U208" s="168"/>
      <c r="V208" s="168"/>
      <c r="W208" s="168"/>
      <c r="X208" s="168"/>
      <c r="Y208" s="168"/>
      <c r="Z208" s="168"/>
      <c r="AA208" s="173"/>
      <c r="AT208" s="174" t="s">
        <v>157</v>
      </c>
      <c r="AU208" s="174" t="s">
        <v>97</v>
      </c>
      <c r="AV208" s="10" t="s">
        <v>97</v>
      </c>
      <c r="AW208" s="10" t="s">
        <v>34</v>
      </c>
      <c r="AX208" s="10" t="s">
        <v>76</v>
      </c>
      <c r="AY208" s="174" t="s">
        <v>149</v>
      </c>
    </row>
    <row r="209" spans="2:65" s="10" customFormat="1" ht="22.5" customHeight="1">
      <c r="B209" s="167"/>
      <c r="C209" s="168"/>
      <c r="D209" s="168"/>
      <c r="E209" s="169" t="s">
        <v>22</v>
      </c>
      <c r="F209" s="268" t="s">
        <v>298</v>
      </c>
      <c r="G209" s="269"/>
      <c r="H209" s="269"/>
      <c r="I209" s="269"/>
      <c r="J209" s="168"/>
      <c r="K209" s="170">
        <v>4.5</v>
      </c>
      <c r="L209" s="168"/>
      <c r="M209" s="168"/>
      <c r="N209" s="168"/>
      <c r="O209" s="168"/>
      <c r="P209" s="168"/>
      <c r="Q209" s="168"/>
      <c r="R209" s="171"/>
      <c r="T209" s="172"/>
      <c r="U209" s="168"/>
      <c r="V209" s="168"/>
      <c r="W209" s="168"/>
      <c r="X209" s="168"/>
      <c r="Y209" s="168"/>
      <c r="Z209" s="168"/>
      <c r="AA209" s="173"/>
      <c r="AT209" s="174" t="s">
        <v>157</v>
      </c>
      <c r="AU209" s="174" t="s">
        <v>97</v>
      </c>
      <c r="AV209" s="10" t="s">
        <v>97</v>
      </c>
      <c r="AW209" s="10" t="s">
        <v>34</v>
      </c>
      <c r="AX209" s="10" t="s">
        <v>76</v>
      </c>
      <c r="AY209" s="174" t="s">
        <v>149</v>
      </c>
    </row>
    <row r="210" spans="2:65" s="11" customFormat="1" ht="22.5" customHeight="1">
      <c r="B210" s="179"/>
      <c r="C210" s="180"/>
      <c r="D210" s="180"/>
      <c r="E210" s="181" t="s">
        <v>22</v>
      </c>
      <c r="F210" s="270" t="s">
        <v>256</v>
      </c>
      <c r="G210" s="271"/>
      <c r="H210" s="271"/>
      <c r="I210" s="271"/>
      <c r="J210" s="180"/>
      <c r="K210" s="182">
        <v>79.8</v>
      </c>
      <c r="L210" s="180"/>
      <c r="M210" s="180"/>
      <c r="N210" s="180"/>
      <c r="O210" s="180"/>
      <c r="P210" s="180"/>
      <c r="Q210" s="180"/>
      <c r="R210" s="183"/>
      <c r="T210" s="184"/>
      <c r="U210" s="180"/>
      <c r="V210" s="180"/>
      <c r="W210" s="180"/>
      <c r="X210" s="180"/>
      <c r="Y210" s="180"/>
      <c r="Z210" s="180"/>
      <c r="AA210" s="185"/>
      <c r="AT210" s="186" t="s">
        <v>157</v>
      </c>
      <c r="AU210" s="186" t="s">
        <v>97</v>
      </c>
      <c r="AV210" s="11" t="s">
        <v>154</v>
      </c>
      <c r="AW210" s="11" t="s">
        <v>34</v>
      </c>
      <c r="AX210" s="11" t="s">
        <v>81</v>
      </c>
      <c r="AY210" s="186" t="s">
        <v>149</v>
      </c>
    </row>
    <row r="211" spans="2:65" s="1" customFormat="1" ht="31.5" customHeight="1">
      <c r="B211" s="36"/>
      <c r="C211" s="175" t="s">
        <v>299</v>
      </c>
      <c r="D211" s="175" t="s">
        <v>205</v>
      </c>
      <c r="E211" s="176" t="s">
        <v>300</v>
      </c>
      <c r="F211" s="264" t="s">
        <v>301</v>
      </c>
      <c r="G211" s="264"/>
      <c r="H211" s="264"/>
      <c r="I211" s="264"/>
      <c r="J211" s="177" t="s">
        <v>153</v>
      </c>
      <c r="K211" s="178">
        <v>19.95</v>
      </c>
      <c r="L211" s="265">
        <v>0</v>
      </c>
      <c r="M211" s="266"/>
      <c r="N211" s="267">
        <f>ROUND(L211*K211,2)</f>
        <v>0</v>
      </c>
      <c r="O211" s="258"/>
      <c r="P211" s="258"/>
      <c r="Q211" s="258"/>
      <c r="R211" s="38"/>
      <c r="T211" s="164" t="s">
        <v>22</v>
      </c>
      <c r="U211" s="45" t="s">
        <v>41</v>
      </c>
      <c r="V211" s="37"/>
      <c r="W211" s="165">
        <f>V211*K211</f>
        <v>0</v>
      </c>
      <c r="X211" s="165">
        <v>1.1999999999999999E-3</v>
      </c>
      <c r="Y211" s="165">
        <f>X211*K211</f>
        <v>2.3939999999999996E-2</v>
      </c>
      <c r="Z211" s="165">
        <v>0</v>
      </c>
      <c r="AA211" s="166">
        <f>Z211*K211</f>
        <v>0</v>
      </c>
      <c r="AR211" s="19" t="s">
        <v>208</v>
      </c>
      <c r="AT211" s="19" t="s">
        <v>205</v>
      </c>
      <c r="AU211" s="19" t="s">
        <v>97</v>
      </c>
      <c r="AY211" s="19" t="s">
        <v>149</v>
      </c>
      <c r="BE211" s="105">
        <f>IF(U211="základní",N211,0)</f>
        <v>0</v>
      </c>
      <c r="BF211" s="105">
        <f>IF(U211="snížená",N211,0)</f>
        <v>0</v>
      </c>
      <c r="BG211" s="105">
        <f>IF(U211="zákl. přenesená",N211,0)</f>
        <v>0</v>
      </c>
      <c r="BH211" s="105">
        <f>IF(U211="sníž. přenesená",N211,0)</f>
        <v>0</v>
      </c>
      <c r="BI211" s="105">
        <f>IF(U211="nulová",N211,0)</f>
        <v>0</v>
      </c>
      <c r="BJ211" s="19" t="s">
        <v>81</v>
      </c>
      <c r="BK211" s="105">
        <f>ROUND(L211*K211,2)</f>
        <v>0</v>
      </c>
      <c r="BL211" s="19" t="s">
        <v>154</v>
      </c>
      <c r="BM211" s="19" t="s">
        <v>302</v>
      </c>
    </row>
    <row r="212" spans="2:65" s="1" customFormat="1" ht="44.25" customHeight="1">
      <c r="B212" s="36"/>
      <c r="C212" s="160" t="s">
        <v>303</v>
      </c>
      <c r="D212" s="160" t="s">
        <v>150</v>
      </c>
      <c r="E212" s="161" t="s">
        <v>304</v>
      </c>
      <c r="F212" s="255" t="s">
        <v>305</v>
      </c>
      <c r="G212" s="255"/>
      <c r="H212" s="255"/>
      <c r="I212" s="255"/>
      <c r="J212" s="162" t="s">
        <v>153</v>
      </c>
      <c r="K212" s="163">
        <v>14.475</v>
      </c>
      <c r="L212" s="256">
        <v>0</v>
      </c>
      <c r="M212" s="257"/>
      <c r="N212" s="258">
        <f>ROUND(L212*K212,2)</f>
        <v>0</v>
      </c>
      <c r="O212" s="258"/>
      <c r="P212" s="258"/>
      <c r="Q212" s="258"/>
      <c r="R212" s="38"/>
      <c r="T212" s="164" t="s">
        <v>22</v>
      </c>
      <c r="U212" s="45" t="s">
        <v>41</v>
      </c>
      <c r="V212" s="37"/>
      <c r="W212" s="165">
        <f>V212*K212</f>
        <v>0</v>
      </c>
      <c r="X212" s="165">
        <v>9.2499999999999995E-3</v>
      </c>
      <c r="Y212" s="165">
        <f>X212*K212</f>
        <v>0.13389374999999998</v>
      </c>
      <c r="Z212" s="165">
        <v>0</v>
      </c>
      <c r="AA212" s="166">
        <f>Z212*K212</f>
        <v>0</v>
      </c>
      <c r="AR212" s="19" t="s">
        <v>154</v>
      </c>
      <c r="AT212" s="19" t="s">
        <v>150</v>
      </c>
      <c r="AU212" s="19" t="s">
        <v>97</v>
      </c>
      <c r="AY212" s="19" t="s">
        <v>149</v>
      </c>
      <c r="BE212" s="105">
        <f>IF(U212="základní",N212,0)</f>
        <v>0</v>
      </c>
      <c r="BF212" s="105">
        <f>IF(U212="snížená",N212,0)</f>
        <v>0</v>
      </c>
      <c r="BG212" s="105">
        <f>IF(U212="zákl. přenesená",N212,0)</f>
        <v>0</v>
      </c>
      <c r="BH212" s="105">
        <f>IF(U212="sníž. přenesená",N212,0)</f>
        <v>0</v>
      </c>
      <c r="BI212" s="105">
        <f>IF(U212="nulová",N212,0)</f>
        <v>0</v>
      </c>
      <c r="BJ212" s="19" t="s">
        <v>81</v>
      </c>
      <c r="BK212" s="105">
        <f>ROUND(L212*K212,2)</f>
        <v>0</v>
      </c>
      <c r="BL212" s="19" t="s">
        <v>154</v>
      </c>
      <c r="BM212" s="19" t="s">
        <v>306</v>
      </c>
    </row>
    <row r="213" spans="2:65" s="10" customFormat="1" ht="22.5" customHeight="1">
      <c r="B213" s="167"/>
      <c r="C213" s="168"/>
      <c r="D213" s="168"/>
      <c r="E213" s="169" t="s">
        <v>22</v>
      </c>
      <c r="F213" s="259" t="s">
        <v>307</v>
      </c>
      <c r="G213" s="260"/>
      <c r="H213" s="260"/>
      <c r="I213" s="260"/>
      <c r="J213" s="168"/>
      <c r="K213" s="170">
        <v>14.475</v>
      </c>
      <c r="L213" s="168"/>
      <c r="M213" s="168"/>
      <c r="N213" s="168"/>
      <c r="O213" s="168"/>
      <c r="P213" s="168"/>
      <c r="Q213" s="168"/>
      <c r="R213" s="171"/>
      <c r="T213" s="172"/>
      <c r="U213" s="168"/>
      <c r="V213" s="168"/>
      <c r="W213" s="168"/>
      <c r="X213" s="168"/>
      <c r="Y213" s="168"/>
      <c r="Z213" s="168"/>
      <c r="AA213" s="173"/>
      <c r="AT213" s="174" t="s">
        <v>157</v>
      </c>
      <c r="AU213" s="174" t="s">
        <v>97</v>
      </c>
      <c r="AV213" s="10" t="s">
        <v>97</v>
      </c>
      <c r="AW213" s="10" t="s">
        <v>34</v>
      </c>
      <c r="AX213" s="10" t="s">
        <v>81</v>
      </c>
      <c r="AY213" s="174" t="s">
        <v>149</v>
      </c>
    </row>
    <row r="214" spans="2:65" s="1" customFormat="1" ht="31.5" customHeight="1">
      <c r="B214" s="36"/>
      <c r="C214" s="175" t="s">
        <v>308</v>
      </c>
      <c r="D214" s="175" t="s">
        <v>205</v>
      </c>
      <c r="E214" s="176" t="s">
        <v>309</v>
      </c>
      <c r="F214" s="264" t="s">
        <v>310</v>
      </c>
      <c r="G214" s="264"/>
      <c r="H214" s="264"/>
      <c r="I214" s="264"/>
      <c r="J214" s="177" t="s">
        <v>153</v>
      </c>
      <c r="K214" s="178">
        <v>14.765000000000001</v>
      </c>
      <c r="L214" s="265">
        <v>0</v>
      </c>
      <c r="M214" s="266"/>
      <c r="N214" s="267">
        <f>ROUND(L214*K214,2)</f>
        <v>0</v>
      </c>
      <c r="O214" s="258"/>
      <c r="P214" s="258"/>
      <c r="Q214" s="258"/>
      <c r="R214" s="38"/>
      <c r="T214" s="164" t="s">
        <v>22</v>
      </c>
      <c r="U214" s="45" t="s">
        <v>41</v>
      </c>
      <c r="V214" s="37"/>
      <c r="W214" s="165">
        <f>V214*K214</f>
        <v>0</v>
      </c>
      <c r="X214" s="165">
        <v>6.0000000000000001E-3</v>
      </c>
      <c r="Y214" s="165">
        <f>X214*K214</f>
        <v>8.8590000000000002E-2</v>
      </c>
      <c r="Z214" s="165">
        <v>0</v>
      </c>
      <c r="AA214" s="166">
        <f>Z214*K214</f>
        <v>0</v>
      </c>
      <c r="AR214" s="19" t="s">
        <v>208</v>
      </c>
      <c r="AT214" s="19" t="s">
        <v>205</v>
      </c>
      <c r="AU214" s="19" t="s">
        <v>97</v>
      </c>
      <c r="AY214" s="19" t="s">
        <v>149</v>
      </c>
      <c r="BE214" s="105">
        <f>IF(U214="základní",N214,0)</f>
        <v>0</v>
      </c>
      <c r="BF214" s="105">
        <f>IF(U214="snížená",N214,0)</f>
        <v>0</v>
      </c>
      <c r="BG214" s="105">
        <f>IF(U214="zákl. přenesená",N214,0)</f>
        <v>0</v>
      </c>
      <c r="BH214" s="105">
        <f>IF(U214="sníž. přenesená",N214,0)</f>
        <v>0</v>
      </c>
      <c r="BI214" s="105">
        <f>IF(U214="nulová",N214,0)</f>
        <v>0</v>
      </c>
      <c r="BJ214" s="19" t="s">
        <v>81</v>
      </c>
      <c r="BK214" s="105">
        <f>ROUND(L214*K214,2)</f>
        <v>0</v>
      </c>
      <c r="BL214" s="19" t="s">
        <v>154</v>
      </c>
      <c r="BM214" s="19" t="s">
        <v>311</v>
      </c>
    </row>
    <row r="215" spans="2:65" s="1" customFormat="1" ht="44.25" customHeight="1">
      <c r="B215" s="36"/>
      <c r="C215" s="160" t="s">
        <v>10</v>
      </c>
      <c r="D215" s="160" t="s">
        <v>150</v>
      </c>
      <c r="E215" s="161" t="s">
        <v>312</v>
      </c>
      <c r="F215" s="255" t="s">
        <v>313</v>
      </c>
      <c r="G215" s="255"/>
      <c r="H215" s="255"/>
      <c r="I215" s="255"/>
      <c r="J215" s="162" t="s">
        <v>153</v>
      </c>
      <c r="K215" s="163">
        <v>688.77</v>
      </c>
      <c r="L215" s="256">
        <v>0</v>
      </c>
      <c r="M215" s="257"/>
      <c r="N215" s="258">
        <f>ROUND(L215*K215,2)</f>
        <v>0</v>
      </c>
      <c r="O215" s="258"/>
      <c r="P215" s="258"/>
      <c r="Q215" s="258"/>
      <c r="R215" s="38"/>
      <c r="T215" s="164" t="s">
        <v>22</v>
      </c>
      <c r="U215" s="45" t="s">
        <v>41</v>
      </c>
      <c r="V215" s="37"/>
      <c r="W215" s="165">
        <f>V215*K215</f>
        <v>0</v>
      </c>
      <c r="X215" s="165">
        <v>9.3799999999999994E-3</v>
      </c>
      <c r="Y215" s="165">
        <f>X215*K215</f>
        <v>6.4606625999999991</v>
      </c>
      <c r="Z215" s="165">
        <v>0</v>
      </c>
      <c r="AA215" s="166">
        <f>Z215*K215</f>
        <v>0</v>
      </c>
      <c r="AR215" s="19" t="s">
        <v>154</v>
      </c>
      <c r="AT215" s="19" t="s">
        <v>150</v>
      </c>
      <c r="AU215" s="19" t="s">
        <v>97</v>
      </c>
      <c r="AY215" s="19" t="s">
        <v>149</v>
      </c>
      <c r="BE215" s="105">
        <f>IF(U215="základní",N215,0)</f>
        <v>0</v>
      </c>
      <c r="BF215" s="105">
        <f>IF(U215="snížená",N215,0)</f>
        <v>0</v>
      </c>
      <c r="BG215" s="105">
        <f>IF(U215="zákl. přenesená",N215,0)</f>
        <v>0</v>
      </c>
      <c r="BH215" s="105">
        <f>IF(U215="sníž. přenesená",N215,0)</f>
        <v>0</v>
      </c>
      <c r="BI215" s="105">
        <f>IF(U215="nulová",N215,0)</f>
        <v>0</v>
      </c>
      <c r="BJ215" s="19" t="s">
        <v>81</v>
      </c>
      <c r="BK215" s="105">
        <f>ROUND(L215*K215,2)</f>
        <v>0</v>
      </c>
      <c r="BL215" s="19" t="s">
        <v>154</v>
      </c>
      <c r="BM215" s="19" t="s">
        <v>314</v>
      </c>
    </row>
    <row r="216" spans="2:65" s="10" customFormat="1" ht="31.5" customHeight="1">
      <c r="B216" s="167"/>
      <c r="C216" s="168"/>
      <c r="D216" s="168"/>
      <c r="E216" s="169" t="s">
        <v>22</v>
      </c>
      <c r="F216" s="259" t="s">
        <v>315</v>
      </c>
      <c r="G216" s="260"/>
      <c r="H216" s="260"/>
      <c r="I216" s="260"/>
      <c r="J216" s="168"/>
      <c r="K216" s="170">
        <v>231.68</v>
      </c>
      <c r="L216" s="168"/>
      <c r="M216" s="168"/>
      <c r="N216" s="168"/>
      <c r="O216" s="168"/>
      <c r="P216" s="168"/>
      <c r="Q216" s="168"/>
      <c r="R216" s="171"/>
      <c r="T216" s="172"/>
      <c r="U216" s="168"/>
      <c r="V216" s="168"/>
      <c r="W216" s="168"/>
      <c r="X216" s="168"/>
      <c r="Y216" s="168"/>
      <c r="Z216" s="168"/>
      <c r="AA216" s="173"/>
      <c r="AT216" s="174" t="s">
        <v>157</v>
      </c>
      <c r="AU216" s="174" t="s">
        <v>97</v>
      </c>
      <c r="AV216" s="10" t="s">
        <v>97</v>
      </c>
      <c r="AW216" s="10" t="s">
        <v>34</v>
      </c>
      <c r="AX216" s="10" t="s">
        <v>76</v>
      </c>
      <c r="AY216" s="174" t="s">
        <v>149</v>
      </c>
    </row>
    <row r="217" spans="2:65" s="10" customFormat="1" ht="22.5" customHeight="1">
      <c r="B217" s="167"/>
      <c r="C217" s="168"/>
      <c r="D217" s="168"/>
      <c r="E217" s="169" t="s">
        <v>22</v>
      </c>
      <c r="F217" s="268" t="s">
        <v>316</v>
      </c>
      <c r="G217" s="269"/>
      <c r="H217" s="269"/>
      <c r="I217" s="269"/>
      <c r="J217" s="168"/>
      <c r="K217" s="170">
        <v>264.38</v>
      </c>
      <c r="L217" s="168"/>
      <c r="M217" s="168"/>
      <c r="N217" s="168"/>
      <c r="O217" s="168"/>
      <c r="P217" s="168"/>
      <c r="Q217" s="168"/>
      <c r="R217" s="171"/>
      <c r="T217" s="172"/>
      <c r="U217" s="168"/>
      <c r="V217" s="168"/>
      <c r="W217" s="168"/>
      <c r="X217" s="168"/>
      <c r="Y217" s="168"/>
      <c r="Z217" s="168"/>
      <c r="AA217" s="173"/>
      <c r="AT217" s="174" t="s">
        <v>157</v>
      </c>
      <c r="AU217" s="174" t="s">
        <v>97</v>
      </c>
      <c r="AV217" s="10" t="s">
        <v>97</v>
      </c>
      <c r="AW217" s="10" t="s">
        <v>34</v>
      </c>
      <c r="AX217" s="10" t="s">
        <v>76</v>
      </c>
      <c r="AY217" s="174" t="s">
        <v>149</v>
      </c>
    </row>
    <row r="218" spans="2:65" s="10" customFormat="1" ht="22.5" customHeight="1">
      <c r="B218" s="167"/>
      <c r="C218" s="168"/>
      <c r="D218" s="168"/>
      <c r="E218" s="169" t="s">
        <v>22</v>
      </c>
      <c r="F218" s="268" t="s">
        <v>317</v>
      </c>
      <c r="G218" s="269"/>
      <c r="H218" s="269"/>
      <c r="I218" s="269"/>
      <c r="J218" s="168"/>
      <c r="K218" s="170">
        <v>96.355000000000004</v>
      </c>
      <c r="L218" s="168"/>
      <c r="M218" s="168"/>
      <c r="N218" s="168"/>
      <c r="O218" s="168"/>
      <c r="P218" s="168"/>
      <c r="Q218" s="168"/>
      <c r="R218" s="171"/>
      <c r="T218" s="172"/>
      <c r="U218" s="168"/>
      <c r="V218" s="168"/>
      <c r="W218" s="168"/>
      <c r="X218" s="168"/>
      <c r="Y218" s="168"/>
      <c r="Z218" s="168"/>
      <c r="AA218" s="173"/>
      <c r="AT218" s="174" t="s">
        <v>157</v>
      </c>
      <c r="AU218" s="174" t="s">
        <v>97</v>
      </c>
      <c r="AV218" s="10" t="s">
        <v>97</v>
      </c>
      <c r="AW218" s="10" t="s">
        <v>34</v>
      </c>
      <c r="AX218" s="10" t="s">
        <v>76</v>
      </c>
      <c r="AY218" s="174" t="s">
        <v>149</v>
      </c>
    </row>
    <row r="219" spans="2:65" s="10" customFormat="1" ht="22.5" customHeight="1">
      <c r="B219" s="167"/>
      <c r="C219" s="168"/>
      <c r="D219" s="168"/>
      <c r="E219" s="169" t="s">
        <v>22</v>
      </c>
      <c r="F219" s="268" t="s">
        <v>318</v>
      </c>
      <c r="G219" s="269"/>
      <c r="H219" s="269"/>
      <c r="I219" s="269"/>
      <c r="J219" s="168"/>
      <c r="K219" s="170">
        <v>96.355000000000004</v>
      </c>
      <c r="L219" s="168"/>
      <c r="M219" s="168"/>
      <c r="N219" s="168"/>
      <c r="O219" s="168"/>
      <c r="P219" s="168"/>
      <c r="Q219" s="168"/>
      <c r="R219" s="171"/>
      <c r="T219" s="172"/>
      <c r="U219" s="168"/>
      <c r="V219" s="168"/>
      <c r="W219" s="168"/>
      <c r="X219" s="168"/>
      <c r="Y219" s="168"/>
      <c r="Z219" s="168"/>
      <c r="AA219" s="173"/>
      <c r="AT219" s="174" t="s">
        <v>157</v>
      </c>
      <c r="AU219" s="174" t="s">
        <v>97</v>
      </c>
      <c r="AV219" s="10" t="s">
        <v>97</v>
      </c>
      <c r="AW219" s="10" t="s">
        <v>34</v>
      </c>
      <c r="AX219" s="10" t="s">
        <v>76</v>
      </c>
      <c r="AY219" s="174" t="s">
        <v>149</v>
      </c>
    </row>
    <row r="220" spans="2:65" s="11" customFormat="1" ht="22.5" customHeight="1">
      <c r="B220" s="179"/>
      <c r="C220" s="180"/>
      <c r="D220" s="180"/>
      <c r="E220" s="181" t="s">
        <v>22</v>
      </c>
      <c r="F220" s="270" t="s">
        <v>256</v>
      </c>
      <c r="G220" s="271"/>
      <c r="H220" s="271"/>
      <c r="I220" s="271"/>
      <c r="J220" s="180"/>
      <c r="K220" s="182">
        <v>688.77</v>
      </c>
      <c r="L220" s="180"/>
      <c r="M220" s="180"/>
      <c r="N220" s="180"/>
      <c r="O220" s="180"/>
      <c r="P220" s="180"/>
      <c r="Q220" s="180"/>
      <c r="R220" s="183"/>
      <c r="T220" s="184"/>
      <c r="U220" s="180"/>
      <c r="V220" s="180"/>
      <c r="W220" s="180"/>
      <c r="X220" s="180"/>
      <c r="Y220" s="180"/>
      <c r="Z220" s="180"/>
      <c r="AA220" s="185"/>
      <c r="AT220" s="186" t="s">
        <v>157</v>
      </c>
      <c r="AU220" s="186" t="s">
        <v>97</v>
      </c>
      <c r="AV220" s="11" t="s">
        <v>154</v>
      </c>
      <c r="AW220" s="11" t="s">
        <v>34</v>
      </c>
      <c r="AX220" s="11" t="s">
        <v>81</v>
      </c>
      <c r="AY220" s="186" t="s">
        <v>149</v>
      </c>
    </row>
    <row r="221" spans="2:65" s="1" customFormat="1" ht="31.5" customHeight="1">
      <c r="B221" s="36"/>
      <c r="C221" s="175" t="s">
        <v>319</v>
      </c>
      <c r="D221" s="175" t="s">
        <v>205</v>
      </c>
      <c r="E221" s="176" t="s">
        <v>320</v>
      </c>
      <c r="F221" s="264" t="s">
        <v>321</v>
      </c>
      <c r="G221" s="264"/>
      <c r="H221" s="264"/>
      <c r="I221" s="264"/>
      <c r="J221" s="177" t="s">
        <v>153</v>
      </c>
      <c r="K221" s="178">
        <v>702.54499999999996</v>
      </c>
      <c r="L221" s="265">
        <v>0</v>
      </c>
      <c r="M221" s="266"/>
      <c r="N221" s="267">
        <f>ROUND(L221*K221,2)</f>
        <v>0</v>
      </c>
      <c r="O221" s="258"/>
      <c r="P221" s="258"/>
      <c r="Q221" s="258"/>
      <c r="R221" s="38"/>
      <c r="T221" s="164" t="s">
        <v>22</v>
      </c>
      <c r="U221" s="45" t="s">
        <v>41</v>
      </c>
      <c r="V221" s="37"/>
      <c r="W221" s="165">
        <f>V221*K221</f>
        <v>0</v>
      </c>
      <c r="X221" s="165">
        <v>1.4999999999999999E-2</v>
      </c>
      <c r="Y221" s="165">
        <f>X221*K221</f>
        <v>10.538174999999999</v>
      </c>
      <c r="Z221" s="165">
        <v>0</v>
      </c>
      <c r="AA221" s="166">
        <f>Z221*K221</f>
        <v>0</v>
      </c>
      <c r="AR221" s="19" t="s">
        <v>208</v>
      </c>
      <c r="AT221" s="19" t="s">
        <v>205</v>
      </c>
      <c r="AU221" s="19" t="s">
        <v>97</v>
      </c>
      <c r="AY221" s="19" t="s">
        <v>149</v>
      </c>
      <c r="BE221" s="105">
        <f>IF(U221="základní",N221,0)</f>
        <v>0</v>
      </c>
      <c r="BF221" s="105">
        <f>IF(U221="snížená",N221,0)</f>
        <v>0</v>
      </c>
      <c r="BG221" s="105">
        <f>IF(U221="zákl. přenesená",N221,0)</f>
        <v>0</v>
      </c>
      <c r="BH221" s="105">
        <f>IF(U221="sníž. přenesená",N221,0)</f>
        <v>0</v>
      </c>
      <c r="BI221" s="105">
        <f>IF(U221="nulová",N221,0)</f>
        <v>0</v>
      </c>
      <c r="BJ221" s="19" t="s">
        <v>81</v>
      </c>
      <c r="BK221" s="105">
        <f>ROUND(L221*K221,2)</f>
        <v>0</v>
      </c>
      <c r="BL221" s="19" t="s">
        <v>154</v>
      </c>
      <c r="BM221" s="19" t="s">
        <v>322</v>
      </c>
    </row>
    <row r="222" spans="2:65" s="1" customFormat="1" ht="31.5" customHeight="1">
      <c r="B222" s="36"/>
      <c r="C222" s="160" t="s">
        <v>323</v>
      </c>
      <c r="D222" s="160" t="s">
        <v>150</v>
      </c>
      <c r="E222" s="161" t="s">
        <v>324</v>
      </c>
      <c r="F222" s="255" t="s">
        <v>325</v>
      </c>
      <c r="G222" s="255"/>
      <c r="H222" s="255"/>
      <c r="I222" s="255"/>
      <c r="J222" s="162" t="s">
        <v>188</v>
      </c>
      <c r="K222" s="163">
        <v>397.6</v>
      </c>
      <c r="L222" s="256">
        <v>0</v>
      </c>
      <c r="M222" s="257"/>
      <c r="N222" s="258">
        <f>ROUND(L222*K222,2)</f>
        <v>0</v>
      </c>
      <c r="O222" s="258"/>
      <c r="P222" s="258"/>
      <c r="Q222" s="258"/>
      <c r="R222" s="38"/>
      <c r="T222" s="164" t="s">
        <v>22</v>
      </c>
      <c r="U222" s="45" t="s">
        <v>41</v>
      </c>
      <c r="V222" s="37"/>
      <c r="W222" s="165">
        <f>V222*K222</f>
        <v>0</v>
      </c>
      <c r="X222" s="165">
        <v>1.6800000000000001E-3</v>
      </c>
      <c r="Y222" s="165">
        <f>X222*K222</f>
        <v>0.66796800000000012</v>
      </c>
      <c r="Z222" s="165">
        <v>0</v>
      </c>
      <c r="AA222" s="166">
        <f>Z222*K222</f>
        <v>0</v>
      </c>
      <c r="AR222" s="19" t="s">
        <v>154</v>
      </c>
      <c r="AT222" s="19" t="s">
        <v>150</v>
      </c>
      <c r="AU222" s="19" t="s">
        <v>97</v>
      </c>
      <c r="AY222" s="19" t="s">
        <v>149</v>
      </c>
      <c r="BE222" s="105">
        <f>IF(U222="základní",N222,0)</f>
        <v>0</v>
      </c>
      <c r="BF222" s="105">
        <f>IF(U222="snížená",N222,0)</f>
        <v>0</v>
      </c>
      <c r="BG222" s="105">
        <f>IF(U222="zákl. přenesená",N222,0)</f>
        <v>0</v>
      </c>
      <c r="BH222" s="105">
        <f>IF(U222="sníž. přenesená",N222,0)</f>
        <v>0</v>
      </c>
      <c r="BI222" s="105">
        <f>IF(U222="nulová",N222,0)</f>
        <v>0</v>
      </c>
      <c r="BJ222" s="19" t="s">
        <v>81</v>
      </c>
      <c r="BK222" s="105">
        <f>ROUND(L222*K222,2)</f>
        <v>0</v>
      </c>
      <c r="BL222" s="19" t="s">
        <v>154</v>
      </c>
      <c r="BM222" s="19" t="s">
        <v>326</v>
      </c>
    </row>
    <row r="223" spans="2:65" s="10" customFormat="1" ht="31.5" customHeight="1">
      <c r="B223" s="167"/>
      <c r="C223" s="168"/>
      <c r="D223" s="168"/>
      <c r="E223" s="169" t="s">
        <v>22</v>
      </c>
      <c r="F223" s="259" t="s">
        <v>327</v>
      </c>
      <c r="G223" s="260"/>
      <c r="H223" s="260"/>
      <c r="I223" s="260"/>
      <c r="J223" s="168"/>
      <c r="K223" s="170">
        <v>212.8</v>
      </c>
      <c r="L223" s="168"/>
      <c r="M223" s="168"/>
      <c r="N223" s="168"/>
      <c r="O223" s="168"/>
      <c r="P223" s="168"/>
      <c r="Q223" s="168"/>
      <c r="R223" s="171"/>
      <c r="T223" s="172"/>
      <c r="U223" s="168"/>
      <c r="V223" s="168"/>
      <c r="W223" s="168"/>
      <c r="X223" s="168"/>
      <c r="Y223" s="168"/>
      <c r="Z223" s="168"/>
      <c r="AA223" s="173"/>
      <c r="AT223" s="174" t="s">
        <v>157</v>
      </c>
      <c r="AU223" s="174" t="s">
        <v>97</v>
      </c>
      <c r="AV223" s="10" t="s">
        <v>97</v>
      </c>
      <c r="AW223" s="10" t="s">
        <v>34</v>
      </c>
      <c r="AX223" s="10" t="s">
        <v>76</v>
      </c>
      <c r="AY223" s="174" t="s">
        <v>149</v>
      </c>
    </row>
    <row r="224" spans="2:65" s="10" customFormat="1" ht="31.5" customHeight="1">
      <c r="B224" s="167"/>
      <c r="C224" s="168"/>
      <c r="D224" s="168"/>
      <c r="E224" s="169" t="s">
        <v>22</v>
      </c>
      <c r="F224" s="268" t="s">
        <v>328</v>
      </c>
      <c r="G224" s="269"/>
      <c r="H224" s="269"/>
      <c r="I224" s="269"/>
      <c r="J224" s="168"/>
      <c r="K224" s="170">
        <v>147</v>
      </c>
      <c r="L224" s="168"/>
      <c r="M224" s="168"/>
      <c r="N224" s="168"/>
      <c r="O224" s="168"/>
      <c r="P224" s="168"/>
      <c r="Q224" s="168"/>
      <c r="R224" s="171"/>
      <c r="T224" s="172"/>
      <c r="U224" s="168"/>
      <c r="V224" s="168"/>
      <c r="W224" s="168"/>
      <c r="X224" s="168"/>
      <c r="Y224" s="168"/>
      <c r="Z224" s="168"/>
      <c r="AA224" s="173"/>
      <c r="AT224" s="174" t="s">
        <v>157</v>
      </c>
      <c r="AU224" s="174" t="s">
        <v>97</v>
      </c>
      <c r="AV224" s="10" t="s">
        <v>97</v>
      </c>
      <c r="AW224" s="10" t="s">
        <v>34</v>
      </c>
      <c r="AX224" s="10" t="s">
        <v>76</v>
      </c>
      <c r="AY224" s="174" t="s">
        <v>149</v>
      </c>
    </row>
    <row r="225" spans="2:65" s="10" customFormat="1" ht="22.5" customHeight="1">
      <c r="B225" s="167"/>
      <c r="C225" s="168"/>
      <c r="D225" s="168"/>
      <c r="E225" s="169" t="s">
        <v>22</v>
      </c>
      <c r="F225" s="268" t="s">
        <v>329</v>
      </c>
      <c r="G225" s="269"/>
      <c r="H225" s="269"/>
      <c r="I225" s="269"/>
      <c r="J225" s="168"/>
      <c r="K225" s="170">
        <v>18.899999999999999</v>
      </c>
      <c r="L225" s="168"/>
      <c r="M225" s="168"/>
      <c r="N225" s="168"/>
      <c r="O225" s="168"/>
      <c r="P225" s="168"/>
      <c r="Q225" s="168"/>
      <c r="R225" s="171"/>
      <c r="T225" s="172"/>
      <c r="U225" s="168"/>
      <c r="V225" s="168"/>
      <c r="W225" s="168"/>
      <c r="X225" s="168"/>
      <c r="Y225" s="168"/>
      <c r="Z225" s="168"/>
      <c r="AA225" s="173"/>
      <c r="AT225" s="174" t="s">
        <v>157</v>
      </c>
      <c r="AU225" s="174" t="s">
        <v>97</v>
      </c>
      <c r="AV225" s="10" t="s">
        <v>97</v>
      </c>
      <c r="AW225" s="10" t="s">
        <v>34</v>
      </c>
      <c r="AX225" s="10" t="s">
        <v>76</v>
      </c>
      <c r="AY225" s="174" t="s">
        <v>149</v>
      </c>
    </row>
    <row r="226" spans="2:65" s="10" customFormat="1" ht="22.5" customHeight="1">
      <c r="B226" s="167"/>
      <c r="C226" s="168"/>
      <c r="D226" s="168"/>
      <c r="E226" s="169" t="s">
        <v>22</v>
      </c>
      <c r="F226" s="268" t="s">
        <v>330</v>
      </c>
      <c r="G226" s="269"/>
      <c r="H226" s="269"/>
      <c r="I226" s="269"/>
      <c r="J226" s="168"/>
      <c r="K226" s="170">
        <v>18.899999999999999</v>
      </c>
      <c r="L226" s="168"/>
      <c r="M226" s="168"/>
      <c r="N226" s="168"/>
      <c r="O226" s="168"/>
      <c r="P226" s="168"/>
      <c r="Q226" s="168"/>
      <c r="R226" s="171"/>
      <c r="T226" s="172"/>
      <c r="U226" s="168"/>
      <c r="V226" s="168"/>
      <c r="W226" s="168"/>
      <c r="X226" s="168"/>
      <c r="Y226" s="168"/>
      <c r="Z226" s="168"/>
      <c r="AA226" s="173"/>
      <c r="AT226" s="174" t="s">
        <v>157</v>
      </c>
      <c r="AU226" s="174" t="s">
        <v>97</v>
      </c>
      <c r="AV226" s="10" t="s">
        <v>97</v>
      </c>
      <c r="AW226" s="10" t="s">
        <v>34</v>
      </c>
      <c r="AX226" s="10" t="s">
        <v>76</v>
      </c>
      <c r="AY226" s="174" t="s">
        <v>149</v>
      </c>
    </row>
    <row r="227" spans="2:65" s="11" customFormat="1" ht="22.5" customHeight="1">
      <c r="B227" s="179"/>
      <c r="C227" s="180"/>
      <c r="D227" s="180"/>
      <c r="E227" s="181" t="s">
        <v>22</v>
      </c>
      <c r="F227" s="270" t="s">
        <v>256</v>
      </c>
      <c r="G227" s="271"/>
      <c r="H227" s="271"/>
      <c r="I227" s="271"/>
      <c r="J227" s="180"/>
      <c r="K227" s="182">
        <v>397.6</v>
      </c>
      <c r="L227" s="180"/>
      <c r="M227" s="180"/>
      <c r="N227" s="180"/>
      <c r="O227" s="180"/>
      <c r="P227" s="180"/>
      <c r="Q227" s="180"/>
      <c r="R227" s="183"/>
      <c r="T227" s="184"/>
      <c r="U227" s="180"/>
      <c r="V227" s="180"/>
      <c r="W227" s="180"/>
      <c r="X227" s="180"/>
      <c r="Y227" s="180"/>
      <c r="Z227" s="180"/>
      <c r="AA227" s="185"/>
      <c r="AT227" s="186" t="s">
        <v>157</v>
      </c>
      <c r="AU227" s="186" t="s">
        <v>97</v>
      </c>
      <c r="AV227" s="11" t="s">
        <v>154</v>
      </c>
      <c r="AW227" s="11" t="s">
        <v>34</v>
      </c>
      <c r="AX227" s="11" t="s">
        <v>81</v>
      </c>
      <c r="AY227" s="186" t="s">
        <v>149</v>
      </c>
    </row>
    <row r="228" spans="2:65" s="1" customFormat="1" ht="31.5" customHeight="1">
      <c r="B228" s="36"/>
      <c r="C228" s="175" t="s">
        <v>331</v>
      </c>
      <c r="D228" s="175" t="s">
        <v>205</v>
      </c>
      <c r="E228" s="176" t="s">
        <v>309</v>
      </c>
      <c r="F228" s="264" t="s">
        <v>310</v>
      </c>
      <c r="G228" s="264"/>
      <c r="H228" s="264"/>
      <c r="I228" s="264"/>
      <c r="J228" s="177" t="s">
        <v>153</v>
      </c>
      <c r="K228" s="178">
        <v>99.4</v>
      </c>
      <c r="L228" s="265">
        <v>0</v>
      </c>
      <c r="M228" s="266"/>
      <c r="N228" s="267">
        <f>ROUND(L228*K228,2)</f>
        <v>0</v>
      </c>
      <c r="O228" s="258"/>
      <c r="P228" s="258"/>
      <c r="Q228" s="258"/>
      <c r="R228" s="38"/>
      <c r="T228" s="164" t="s">
        <v>22</v>
      </c>
      <c r="U228" s="45" t="s">
        <v>41</v>
      </c>
      <c r="V228" s="37"/>
      <c r="W228" s="165">
        <f>V228*K228</f>
        <v>0</v>
      </c>
      <c r="X228" s="165">
        <v>6.0000000000000001E-3</v>
      </c>
      <c r="Y228" s="165">
        <f>X228*K228</f>
        <v>0.59640000000000004</v>
      </c>
      <c r="Z228" s="165">
        <v>0</v>
      </c>
      <c r="AA228" s="166">
        <f>Z228*K228</f>
        <v>0</v>
      </c>
      <c r="AR228" s="19" t="s">
        <v>208</v>
      </c>
      <c r="AT228" s="19" t="s">
        <v>205</v>
      </c>
      <c r="AU228" s="19" t="s">
        <v>97</v>
      </c>
      <c r="AY228" s="19" t="s">
        <v>149</v>
      </c>
      <c r="BE228" s="105">
        <f>IF(U228="základní",N228,0)</f>
        <v>0</v>
      </c>
      <c r="BF228" s="105">
        <f>IF(U228="snížená",N228,0)</f>
        <v>0</v>
      </c>
      <c r="BG228" s="105">
        <f>IF(U228="zákl. přenesená",N228,0)</f>
        <v>0</v>
      </c>
      <c r="BH228" s="105">
        <f>IF(U228="sníž. přenesená",N228,0)</f>
        <v>0</v>
      </c>
      <c r="BI228" s="105">
        <f>IF(U228="nulová",N228,0)</f>
        <v>0</v>
      </c>
      <c r="BJ228" s="19" t="s">
        <v>81</v>
      </c>
      <c r="BK228" s="105">
        <f>ROUND(L228*K228,2)</f>
        <v>0</v>
      </c>
      <c r="BL228" s="19" t="s">
        <v>154</v>
      </c>
      <c r="BM228" s="19" t="s">
        <v>332</v>
      </c>
    </row>
    <row r="229" spans="2:65" s="1" customFormat="1" ht="31.5" customHeight="1">
      <c r="B229" s="36"/>
      <c r="C229" s="160" t="s">
        <v>333</v>
      </c>
      <c r="D229" s="160" t="s">
        <v>150</v>
      </c>
      <c r="E229" s="161" t="s">
        <v>334</v>
      </c>
      <c r="F229" s="255" t="s">
        <v>335</v>
      </c>
      <c r="G229" s="255"/>
      <c r="H229" s="255"/>
      <c r="I229" s="255"/>
      <c r="J229" s="162" t="s">
        <v>153</v>
      </c>
      <c r="K229" s="163">
        <v>688.77</v>
      </c>
      <c r="L229" s="256">
        <v>0</v>
      </c>
      <c r="M229" s="257"/>
      <c r="N229" s="258">
        <f>ROUND(L229*K229,2)</f>
        <v>0</v>
      </c>
      <c r="O229" s="258"/>
      <c r="P229" s="258"/>
      <c r="Q229" s="258"/>
      <c r="R229" s="38"/>
      <c r="T229" s="164" t="s">
        <v>22</v>
      </c>
      <c r="U229" s="45" t="s">
        <v>41</v>
      </c>
      <c r="V229" s="37"/>
      <c r="W229" s="165">
        <f>V229*K229</f>
        <v>0</v>
      </c>
      <c r="X229" s="165">
        <v>6.0000000000000002E-5</v>
      </c>
      <c r="Y229" s="165">
        <f>X229*K229</f>
        <v>4.13262E-2</v>
      </c>
      <c r="Z229" s="165">
        <v>0</v>
      </c>
      <c r="AA229" s="166">
        <f>Z229*K229</f>
        <v>0</v>
      </c>
      <c r="AR229" s="19" t="s">
        <v>154</v>
      </c>
      <c r="AT229" s="19" t="s">
        <v>150</v>
      </c>
      <c r="AU229" s="19" t="s">
        <v>97</v>
      </c>
      <c r="AY229" s="19" t="s">
        <v>149</v>
      </c>
      <c r="BE229" s="105">
        <f>IF(U229="základní",N229,0)</f>
        <v>0</v>
      </c>
      <c r="BF229" s="105">
        <f>IF(U229="snížená",N229,0)</f>
        <v>0</v>
      </c>
      <c r="BG229" s="105">
        <f>IF(U229="zákl. přenesená",N229,0)</f>
        <v>0</v>
      </c>
      <c r="BH229" s="105">
        <f>IF(U229="sníž. přenesená",N229,0)</f>
        <v>0</v>
      </c>
      <c r="BI229" s="105">
        <f>IF(U229="nulová",N229,0)</f>
        <v>0</v>
      </c>
      <c r="BJ229" s="19" t="s">
        <v>81</v>
      </c>
      <c r="BK229" s="105">
        <f>ROUND(L229*K229,2)</f>
        <v>0</v>
      </c>
      <c r="BL229" s="19" t="s">
        <v>154</v>
      </c>
      <c r="BM229" s="19" t="s">
        <v>336</v>
      </c>
    </row>
    <row r="230" spans="2:65" s="10" customFormat="1" ht="22.5" customHeight="1">
      <c r="B230" s="167"/>
      <c r="C230" s="168"/>
      <c r="D230" s="168"/>
      <c r="E230" s="169" t="s">
        <v>22</v>
      </c>
      <c r="F230" s="259" t="s">
        <v>337</v>
      </c>
      <c r="G230" s="260"/>
      <c r="H230" s="260"/>
      <c r="I230" s="260"/>
      <c r="J230" s="168"/>
      <c r="K230" s="170">
        <v>688.77</v>
      </c>
      <c r="L230" s="168"/>
      <c r="M230" s="168"/>
      <c r="N230" s="168"/>
      <c r="O230" s="168"/>
      <c r="P230" s="168"/>
      <c r="Q230" s="168"/>
      <c r="R230" s="171"/>
      <c r="T230" s="172"/>
      <c r="U230" s="168"/>
      <c r="V230" s="168"/>
      <c r="W230" s="168"/>
      <c r="X230" s="168"/>
      <c r="Y230" s="168"/>
      <c r="Z230" s="168"/>
      <c r="AA230" s="173"/>
      <c r="AT230" s="174" t="s">
        <v>157</v>
      </c>
      <c r="AU230" s="174" t="s">
        <v>97</v>
      </c>
      <c r="AV230" s="10" t="s">
        <v>97</v>
      </c>
      <c r="AW230" s="10" t="s">
        <v>34</v>
      </c>
      <c r="AX230" s="10" t="s">
        <v>81</v>
      </c>
      <c r="AY230" s="174" t="s">
        <v>149</v>
      </c>
    </row>
    <row r="231" spans="2:65" s="1" customFormat="1" ht="44.25" customHeight="1">
      <c r="B231" s="36"/>
      <c r="C231" s="160" t="s">
        <v>338</v>
      </c>
      <c r="D231" s="160" t="s">
        <v>150</v>
      </c>
      <c r="E231" s="161" t="s">
        <v>339</v>
      </c>
      <c r="F231" s="255" t="s">
        <v>340</v>
      </c>
      <c r="G231" s="255"/>
      <c r="H231" s="255"/>
      <c r="I231" s="255"/>
      <c r="J231" s="162" t="s">
        <v>153</v>
      </c>
      <c r="K231" s="163">
        <v>129.91</v>
      </c>
      <c r="L231" s="256">
        <v>0</v>
      </c>
      <c r="M231" s="257"/>
      <c r="N231" s="258">
        <f>ROUND(L231*K231,2)</f>
        <v>0</v>
      </c>
      <c r="O231" s="258"/>
      <c r="P231" s="258"/>
      <c r="Q231" s="258"/>
      <c r="R231" s="38"/>
      <c r="T231" s="164" t="s">
        <v>22</v>
      </c>
      <c r="U231" s="45" t="s">
        <v>41</v>
      </c>
      <c r="V231" s="37"/>
      <c r="W231" s="165">
        <f>V231*K231</f>
        <v>0</v>
      </c>
      <c r="X231" s="165">
        <v>6.28E-3</v>
      </c>
      <c r="Y231" s="165">
        <f>X231*K231</f>
        <v>0.81583479999999997</v>
      </c>
      <c r="Z231" s="165">
        <v>0</v>
      </c>
      <c r="AA231" s="166">
        <f>Z231*K231</f>
        <v>0</v>
      </c>
      <c r="AR231" s="19" t="s">
        <v>154</v>
      </c>
      <c r="AT231" s="19" t="s">
        <v>150</v>
      </c>
      <c r="AU231" s="19" t="s">
        <v>97</v>
      </c>
      <c r="AY231" s="19" t="s">
        <v>149</v>
      </c>
      <c r="BE231" s="105">
        <f>IF(U231="základní",N231,0)</f>
        <v>0</v>
      </c>
      <c r="BF231" s="105">
        <f>IF(U231="snížená",N231,0)</f>
        <v>0</v>
      </c>
      <c r="BG231" s="105">
        <f>IF(U231="zákl. přenesená",N231,0)</f>
        <v>0</v>
      </c>
      <c r="BH231" s="105">
        <f>IF(U231="sníž. přenesená",N231,0)</f>
        <v>0</v>
      </c>
      <c r="BI231" s="105">
        <f>IF(U231="nulová",N231,0)</f>
        <v>0</v>
      </c>
      <c r="BJ231" s="19" t="s">
        <v>81</v>
      </c>
      <c r="BK231" s="105">
        <f>ROUND(L231*K231,2)</f>
        <v>0</v>
      </c>
      <c r="BL231" s="19" t="s">
        <v>154</v>
      </c>
      <c r="BM231" s="19" t="s">
        <v>341</v>
      </c>
    </row>
    <row r="232" spans="2:65" s="10" customFormat="1" ht="22.5" customHeight="1">
      <c r="B232" s="167"/>
      <c r="C232" s="168"/>
      <c r="D232" s="168"/>
      <c r="E232" s="169" t="s">
        <v>22</v>
      </c>
      <c r="F232" s="259" t="s">
        <v>342</v>
      </c>
      <c r="G232" s="260"/>
      <c r="H232" s="260"/>
      <c r="I232" s="260"/>
      <c r="J232" s="168"/>
      <c r="K232" s="170">
        <v>129.91</v>
      </c>
      <c r="L232" s="168"/>
      <c r="M232" s="168"/>
      <c r="N232" s="168"/>
      <c r="O232" s="168"/>
      <c r="P232" s="168"/>
      <c r="Q232" s="168"/>
      <c r="R232" s="171"/>
      <c r="T232" s="172"/>
      <c r="U232" s="168"/>
      <c r="V232" s="168"/>
      <c r="W232" s="168"/>
      <c r="X232" s="168"/>
      <c r="Y232" s="168"/>
      <c r="Z232" s="168"/>
      <c r="AA232" s="173"/>
      <c r="AT232" s="174" t="s">
        <v>157</v>
      </c>
      <c r="AU232" s="174" t="s">
        <v>97</v>
      </c>
      <c r="AV232" s="10" t="s">
        <v>97</v>
      </c>
      <c r="AW232" s="10" t="s">
        <v>34</v>
      </c>
      <c r="AX232" s="10" t="s">
        <v>81</v>
      </c>
      <c r="AY232" s="174" t="s">
        <v>149</v>
      </c>
    </row>
    <row r="233" spans="2:65" s="1" customFormat="1" ht="31.5" customHeight="1">
      <c r="B233" s="36"/>
      <c r="C233" s="160" t="s">
        <v>343</v>
      </c>
      <c r="D233" s="160" t="s">
        <v>150</v>
      </c>
      <c r="E233" s="161" t="s">
        <v>344</v>
      </c>
      <c r="F233" s="255" t="s">
        <v>345</v>
      </c>
      <c r="G233" s="255"/>
      <c r="H233" s="255"/>
      <c r="I233" s="255"/>
      <c r="J233" s="162" t="s">
        <v>153</v>
      </c>
      <c r="K233" s="163">
        <v>822.52499999999998</v>
      </c>
      <c r="L233" s="256">
        <v>0</v>
      </c>
      <c r="M233" s="257"/>
      <c r="N233" s="258">
        <f>ROUND(L233*K233,2)</f>
        <v>0</v>
      </c>
      <c r="O233" s="258"/>
      <c r="P233" s="258"/>
      <c r="Q233" s="258"/>
      <c r="R233" s="38"/>
      <c r="T233" s="164" t="s">
        <v>22</v>
      </c>
      <c r="U233" s="45" t="s">
        <v>41</v>
      </c>
      <c r="V233" s="37"/>
      <c r="W233" s="165">
        <f>V233*K233</f>
        <v>0</v>
      </c>
      <c r="X233" s="165">
        <v>2.6800000000000001E-3</v>
      </c>
      <c r="Y233" s="165">
        <f>X233*K233</f>
        <v>2.204367</v>
      </c>
      <c r="Z233" s="165">
        <v>0</v>
      </c>
      <c r="AA233" s="166">
        <f>Z233*K233</f>
        <v>0</v>
      </c>
      <c r="AR233" s="19" t="s">
        <v>154</v>
      </c>
      <c r="AT233" s="19" t="s">
        <v>150</v>
      </c>
      <c r="AU233" s="19" t="s">
        <v>97</v>
      </c>
      <c r="AY233" s="19" t="s">
        <v>149</v>
      </c>
      <c r="BE233" s="105">
        <f>IF(U233="základní",N233,0)</f>
        <v>0</v>
      </c>
      <c r="BF233" s="105">
        <f>IF(U233="snížená",N233,0)</f>
        <v>0</v>
      </c>
      <c r="BG233" s="105">
        <f>IF(U233="zákl. přenesená",N233,0)</f>
        <v>0</v>
      </c>
      <c r="BH233" s="105">
        <f>IF(U233="sníž. přenesená",N233,0)</f>
        <v>0</v>
      </c>
      <c r="BI233" s="105">
        <f>IF(U233="nulová",N233,0)</f>
        <v>0</v>
      </c>
      <c r="BJ233" s="19" t="s">
        <v>81</v>
      </c>
      <c r="BK233" s="105">
        <f>ROUND(L233*K233,2)</f>
        <v>0</v>
      </c>
      <c r="BL233" s="19" t="s">
        <v>154</v>
      </c>
      <c r="BM233" s="19" t="s">
        <v>346</v>
      </c>
    </row>
    <row r="234" spans="2:65" s="10" customFormat="1" ht="22.5" customHeight="1">
      <c r="B234" s="167"/>
      <c r="C234" s="168"/>
      <c r="D234" s="168"/>
      <c r="E234" s="169" t="s">
        <v>22</v>
      </c>
      <c r="F234" s="259" t="s">
        <v>347</v>
      </c>
      <c r="G234" s="260"/>
      <c r="H234" s="260"/>
      <c r="I234" s="260"/>
      <c r="J234" s="168"/>
      <c r="K234" s="170">
        <v>822.52499999999998</v>
      </c>
      <c r="L234" s="168"/>
      <c r="M234" s="168"/>
      <c r="N234" s="168"/>
      <c r="O234" s="168"/>
      <c r="P234" s="168"/>
      <c r="Q234" s="168"/>
      <c r="R234" s="171"/>
      <c r="T234" s="172"/>
      <c r="U234" s="168"/>
      <c r="V234" s="168"/>
      <c r="W234" s="168"/>
      <c r="X234" s="168"/>
      <c r="Y234" s="168"/>
      <c r="Z234" s="168"/>
      <c r="AA234" s="173"/>
      <c r="AT234" s="174" t="s">
        <v>157</v>
      </c>
      <c r="AU234" s="174" t="s">
        <v>97</v>
      </c>
      <c r="AV234" s="10" t="s">
        <v>97</v>
      </c>
      <c r="AW234" s="10" t="s">
        <v>34</v>
      </c>
      <c r="AX234" s="10" t="s">
        <v>81</v>
      </c>
      <c r="AY234" s="174" t="s">
        <v>149</v>
      </c>
    </row>
    <row r="235" spans="2:65" s="1" customFormat="1" ht="22.5" customHeight="1">
      <c r="B235" s="36"/>
      <c r="C235" s="160" t="s">
        <v>348</v>
      </c>
      <c r="D235" s="160" t="s">
        <v>150</v>
      </c>
      <c r="E235" s="161" t="s">
        <v>349</v>
      </c>
      <c r="F235" s="255" t="s">
        <v>350</v>
      </c>
      <c r="G235" s="255"/>
      <c r="H235" s="255"/>
      <c r="I235" s="255"/>
      <c r="J235" s="162" t="s">
        <v>153</v>
      </c>
      <c r="K235" s="163">
        <v>994.19500000000005</v>
      </c>
      <c r="L235" s="256">
        <v>0</v>
      </c>
      <c r="M235" s="257"/>
      <c r="N235" s="258">
        <f>ROUND(L235*K235,2)</f>
        <v>0</v>
      </c>
      <c r="O235" s="258"/>
      <c r="P235" s="258"/>
      <c r="Q235" s="258"/>
      <c r="R235" s="38"/>
      <c r="T235" s="164" t="s">
        <v>22</v>
      </c>
      <c r="U235" s="45" t="s">
        <v>41</v>
      </c>
      <c r="V235" s="37"/>
      <c r="W235" s="165">
        <f>V235*K235</f>
        <v>0</v>
      </c>
      <c r="X235" s="165">
        <v>0</v>
      </c>
      <c r="Y235" s="165">
        <f>X235*K235</f>
        <v>0</v>
      </c>
      <c r="Z235" s="165">
        <v>0</v>
      </c>
      <c r="AA235" s="166">
        <f>Z235*K235</f>
        <v>0</v>
      </c>
      <c r="AR235" s="19" t="s">
        <v>154</v>
      </c>
      <c r="AT235" s="19" t="s">
        <v>150</v>
      </c>
      <c r="AU235" s="19" t="s">
        <v>97</v>
      </c>
      <c r="AY235" s="19" t="s">
        <v>149</v>
      </c>
      <c r="BE235" s="105">
        <f>IF(U235="základní",N235,0)</f>
        <v>0</v>
      </c>
      <c r="BF235" s="105">
        <f>IF(U235="snížená",N235,0)</f>
        <v>0</v>
      </c>
      <c r="BG235" s="105">
        <f>IF(U235="zákl. přenesená",N235,0)</f>
        <v>0</v>
      </c>
      <c r="BH235" s="105">
        <f>IF(U235="sníž. přenesená",N235,0)</f>
        <v>0</v>
      </c>
      <c r="BI235" s="105">
        <f>IF(U235="nulová",N235,0)</f>
        <v>0</v>
      </c>
      <c r="BJ235" s="19" t="s">
        <v>81</v>
      </c>
      <c r="BK235" s="105">
        <f>ROUND(L235*K235,2)</f>
        <v>0</v>
      </c>
      <c r="BL235" s="19" t="s">
        <v>154</v>
      </c>
      <c r="BM235" s="19" t="s">
        <v>351</v>
      </c>
    </row>
    <row r="236" spans="2:65" s="10" customFormat="1" ht="31.5" customHeight="1">
      <c r="B236" s="167"/>
      <c r="C236" s="168"/>
      <c r="D236" s="168"/>
      <c r="E236" s="169" t="s">
        <v>22</v>
      </c>
      <c r="F236" s="259" t="s">
        <v>223</v>
      </c>
      <c r="G236" s="260"/>
      <c r="H236" s="260"/>
      <c r="I236" s="260"/>
      <c r="J236" s="168"/>
      <c r="K236" s="170">
        <v>994.19500000000005</v>
      </c>
      <c r="L236" s="168"/>
      <c r="M236" s="168"/>
      <c r="N236" s="168"/>
      <c r="O236" s="168"/>
      <c r="P236" s="168"/>
      <c r="Q236" s="168"/>
      <c r="R236" s="171"/>
      <c r="T236" s="172"/>
      <c r="U236" s="168"/>
      <c r="V236" s="168"/>
      <c r="W236" s="168"/>
      <c r="X236" s="168"/>
      <c r="Y236" s="168"/>
      <c r="Z236" s="168"/>
      <c r="AA236" s="173"/>
      <c r="AT236" s="174" t="s">
        <v>157</v>
      </c>
      <c r="AU236" s="174" t="s">
        <v>97</v>
      </c>
      <c r="AV236" s="10" t="s">
        <v>97</v>
      </c>
      <c r="AW236" s="10" t="s">
        <v>34</v>
      </c>
      <c r="AX236" s="10" t="s">
        <v>81</v>
      </c>
      <c r="AY236" s="174" t="s">
        <v>149</v>
      </c>
    </row>
    <row r="237" spans="2:65" s="1" customFormat="1" ht="31.5" customHeight="1">
      <c r="B237" s="36"/>
      <c r="C237" s="160" t="s">
        <v>352</v>
      </c>
      <c r="D237" s="160" t="s">
        <v>150</v>
      </c>
      <c r="E237" s="161" t="s">
        <v>353</v>
      </c>
      <c r="F237" s="255" t="s">
        <v>354</v>
      </c>
      <c r="G237" s="255"/>
      <c r="H237" s="255"/>
      <c r="I237" s="255"/>
      <c r="J237" s="162" t="s">
        <v>153</v>
      </c>
      <c r="K237" s="163">
        <v>78.66</v>
      </c>
      <c r="L237" s="256">
        <v>0</v>
      </c>
      <c r="M237" s="257"/>
      <c r="N237" s="258">
        <f>ROUND(L237*K237,2)</f>
        <v>0</v>
      </c>
      <c r="O237" s="258"/>
      <c r="P237" s="258"/>
      <c r="Q237" s="258"/>
      <c r="R237" s="38"/>
      <c r="T237" s="164" t="s">
        <v>22</v>
      </c>
      <c r="U237" s="45" t="s">
        <v>41</v>
      </c>
      <c r="V237" s="37"/>
      <c r="W237" s="165">
        <f>V237*K237</f>
        <v>0</v>
      </c>
      <c r="X237" s="165">
        <v>0.24101</v>
      </c>
      <c r="Y237" s="165">
        <f>X237*K237</f>
        <v>18.9578466</v>
      </c>
      <c r="Z237" s="165">
        <v>0</v>
      </c>
      <c r="AA237" s="166">
        <f>Z237*K237</f>
        <v>0</v>
      </c>
      <c r="AR237" s="19" t="s">
        <v>154</v>
      </c>
      <c r="AT237" s="19" t="s">
        <v>150</v>
      </c>
      <c r="AU237" s="19" t="s">
        <v>97</v>
      </c>
      <c r="AY237" s="19" t="s">
        <v>149</v>
      </c>
      <c r="BE237" s="105">
        <f>IF(U237="základní",N237,0)</f>
        <v>0</v>
      </c>
      <c r="BF237" s="105">
        <f>IF(U237="snížená",N237,0)</f>
        <v>0</v>
      </c>
      <c r="BG237" s="105">
        <f>IF(U237="zákl. přenesená",N237,0)</f>
        <v>0</v>
      </c>
      <c r="BH237" s="105">
        <f>IF(U237="sníž. přenesená",N237,0)</f>
        <v>0</v>
      </c>
      <c r="BI237" s="105">
        <f>IF(U237="nulová",N237,0)</f>
        <v>0</v>
      </c>
      <c r="BJ237" s="19" t="s">
        <v>81</v>
      </c>
      <c r="BK237" s="105">
        <f>ROUND(L237*K237,2)</f>
        <v>0</v>
      </c>
      <c r="BL237" s="19" t="s">
        <v>154</v>
      </c>
      <c r="BM237" s="19" t="s">
        <v>355</v>
      </c>
    </row>
    <row r="238" spans="2:65" s="10" customFormat="1" ht="22.5" customHeight="1">
      <c r="B238" s="167"/>
      <c r="C238" s="168"/>
      <c r="D238" s="168"/>
      <c r="E238" s="169" t="s">
        <v>22</v>
      </c>
      <c r="F238" s="259" t="s">
        <v>156</v>
      </c>
      <c r="G238" s="260"/>
      <c r="H238" s="260"/>
      <c r="I238" s="260"/>
      <c r="J238" s="168"/>
      <c r="K238" s="170">
        <v>78.66</v>
      </c>
      <c r="L238" s="168"/>
      <c r="M238" s="168"/>
      <c r="N238" s="168"/>
      <c r="O238" s="168"/>
      <c r="P238" s="168"/>
      <c r="Q238" s="168"/>
      <c r="R238" s="171"/>
      <c r="T238" s="172"/>
      <c r="U238" s="168"/>
      <c r="V238" s="168"/>
      <c r="W238" s="168"/>
      <c r="X238" s="168"/>
      <c r="Y238" s="168"/>
      <c r="Z238" s="168"/>
      <c r="AA238" s="173"/>
      <c r="AT238" s="174" t="s">
        <v>157</v>
      </c>
      <c r="AU238" s="174" t="s">
        <v>97</v>
      </c>
      <c r="AV238" s="10" t="s">
        <v>97</v>
      </c>
      <c r="AW238" s="10" t="s">
        <v>34</v>
      </c>
      <c r="AX238" s="10" t="s">
        <v>81</v>
      </c>
      <c r="AY238" s="174" t="s">
        <v>149</v>
      </c>
    </row>
    <row r="239" spans="2:65" s="1" customFormat="1" ht="31.5" customHeight="1">
      <c r="B239" s="36"/>
      <c r="C239" s="160" t="s">
        <v>356</v>
      </c>
      <c r="D239" s="160" t="s">
        <v>150</v>
      </c>
      <c r="E239" s="161" t="s">
        <v>357</v>
      </c>
      <c r="F239" s="255" t="s">
        <v>358</v>
      </c>
      <c r="G239" s="255"/>
      <c r="H239" s="255"/>
      <c r="I239" s="255"/>
      <c r="J239" s="162" t="s">
        <v>236</v>
      </c>
      <c r="K239" s="163">
        <v>72</v>
      </c>
      <c r="L239" s="256">
        <v>0</v>
      </c>
      <c r="M239" s="257"/>
      <c r="N239" s="258">
        <f>ROUND(L239*K239,2)</f>
        <v>0</v>
      </c>
      <c r="O239" s="258"/>
      <c r="P239" s="258"/>
      <c r="Q239" s="258"/>
      <c r="R239" s="38"/>
      <c r="T239" s="164" t="s">
        <v>22</v>
      </c>
      <c r="U239" s="45" t="s">
        <v>41</v>
      </c>
      <c r="V239" s="37"/>
      <c r="W239" s="165">
        <f>V239*K239</f>
        <v>0</v>
      </c>
      <c r="X239" s="165">
        <v>0</v>
      </c>
      <c r="Y239" s="165">
        <f>X239*K239</f>
        <v>0</v>
      </c>
      <c r="Z239" s="165">
        <v>0</v>
      </c>
      <c r="AA239" s="166">
        <f>Z239*K239</f>
        <v>0</v>
      </c>
      <c r="AR239" s="19" t="s">
        <v>154</v>
      </c>
      <c r="AT239" s="19" t="s">
        <v>150</v>
      </c>
      <c r="AU239" s="19" t="s">
        <v>97</v>
      </c>
      <c r="AY239" s="19" t="s">
        <v>149</v>
      </c>
      <c r="BE239" s="105">
        <f>IF(U239="základní",N239,0)</f>
        <v>0</v>
      </c>
      <c r="BF239" s="105">
        <f>IF(U239="snížená",N239,0)</f>
        <v>0</v>
      </c>
      <c r="BG239" s="105">
        <f>IF(U239="zákl. přenesená",N239,0)</f>
        <v>0</v>
      </c>
      <c r="BH239" s="105">
        <f>IF(U239="sníž. přenesená",N239,0)</f>
        <v>0</v>
      </c>
      <c r="BI239" s="105">
        <f>IF(U239="nulová",N239,0)</f>
        <v>0</v>
      </c>
      <c r="BJ239" s="19" t="s">
        <v>81</v>
      </c>
      <c r="BK239" s="105">
        <f>ROUND(L239*K239,2)</f>
        <v>0</v>
      </c>
      <c r="BL239" s="19" t="s">
        <v>154</v>
      </c>
      <c r="BM239" s="19" t="s">
        <v>359</v>
      </c>
    </row>
    <row r="240" spans="2:65" s="1" customFormat="1" ht="31.5" customHeight="1">
      <c r="B240" s="36"/>
      <c r="C240" s="175" t="s">
        <v>360</v>
      </c>
      <c r="D240" s="175" t="s">
        <v>205</v>
      </c>
      <c r="E240" s="176" t="s">
        <v>361</v>
      </c>
      <c r="F240" s="264" t="s">
        <v>362</v>
      </c>
      <c r="G240" s="264"/>
      <c r="H240" s="264"/>
      <c r="I240" s="264"/>
      <c r="J240" s="177" t="s">
        <v>236</v>
      </c>
      <c r="K240" s="178">
        <v>14.4</v>
      </c>
      <c r="L240" s="265">
        <v>0</v>
      </c>
      <c r="M240" s="266"/>
      <c r="N240" s="267">
        <f>ROUND(L240*K240,2)</f>
        <v>0</v>
      </c>
      <c r="O240" s="258"/>
      <c r="P240" s="258"/>
      <c r="Q240" s="258"/>
      <c r="R240" s="38"/>
      <c r="T240" s="164" t="s">
        <v>22</v>
      </c>
      <c r="U240" s="45" t="s">
        <v>41</v>
      </c>
      <c r="V240" s="37"/>
      <c r="W240" s="165">
        <f>V240*K240</f>
        <v>0</v>
      </c>
      <c r="X240" s="165">
        <v>7.2000000000000005E-4</v>
      </c>
      <c r="Y240" s="165">
        <f>X240*K240</f>
        <v>1.0368E-2</v>
      </c>
      <c r="Z240" s="165">
        <v>0</v>
      </c>
      <c r="AA240" s="166">
        <f>Z240*K240</f>
        <v>0</v>
      </c>
      <c r="AR240" s="19" t="s">
        <v>208</v>
      </c>
      <c r="AT240" s="19" t="s">
        <v>205</v>
      </c>
      <c r="AU240" s="19" t="s">
        <v>97</v>
      </c>
      <c r="AY240" s="19" t="s">
        <v>149</v>
      </c>
      <c r="BE240" s="105">
        <f>IF(U240="základní",N240,0)</f>
        <v>0</v>
      </c>
      <c r="BF240" s="105">
        <f>IF(U240="snížená",N240,0)</f>
        <v>0</v>
      </c>
      <c r="BG240" s="105">
        <f>IF(U240="zákl. přenesená",N240,0)</f>
        <v>0</v>
      </c>
      <c r="BH240" s="105">
        <f>IF(U240="sníž. přenesená",N240,0)</f>
        <v>0</v>
      </c>
      <c r="BI240" s="105">
        <f>IF(U240="nulová",N240,0)</f>
        <v>0</v>
      </c>
      <c r="BJ240" s="19" t="s">
        <v>81</v>
      </c>
      <c r="BK240" s="105">
        <f>ROUND(L240*K240,2)</f>
        <v>0</v>
      </c>
      <c r="BL240" s="19" t="s">
        <v>154</v>
      </c>
      <c r="BM240" s="19" t="s">
        <v>363</v>
      </c>
    </row>
    <row r="241" spans="2:65" s="9" customFormat="1" ht="29.85" customHeight="1">
      <c r="B241" s="149"/>
      <c r="C241" s="150"/>
      <c r="D241" s="159" t="s">
        <v>110</v>
      </c>
      <c r="E241" s="159"/>
      <c r="F241" s="159"/>
      <c r="G241" s="159"/>
      <c r="H241" s="159"/>
      <c r="I241" s="159"/>
      <c r="J241" s="159"/>
      <c r="K241" s="159"/>
      <c r="L241" s="159"/>
      <c r="M241" s="159"/>
      <c r="N241" s="277">
        <f>BK241</f>
        <v>0</v>
      </c>
      <c r="O241" s="278"/>
      <c r="P241" s="278"/>
      <c r="Q241" s="278"/>
      <c r="R241" s="152"/>
      <c r="T241" s="153"/>
      <c r="U241" s="150"/>
      <c r="V241" s="150"/>
      <c r="W241" s="154">
        <f>SUM(W242:W257)</f>
        <v>0</v>
      </c>
      <c r="X241" s="150"/>
      <c r="Y241" s="154">
        <f>SUM(Y242:Y257)</f>
        <v>0</v>
      </c>
      <c r="Z241" s="150"/>
      <c r="AA241" s="155">
        <f>SUM(AA242:AA257)</f>
        <v>45.206351999999995</v>
      </c>
      <c r="AR241" s="156" t="s">
        <v>81</v>
      </c>
      <c r="AT241" s="157" t="s">
        <v>75</v>
      </c>
      <c r="AU241" s="157" t="s">
        <v>81</v>
      </c>
      <c r="AY241" s="156" t="s">
        <v>149</v>
      </c>
      <c r="BK241" s="158">
        <f>SUM(BK242:BK257)</f>
        <v>0</v>
      </c>
    </row>
    <row r="242" spans="2:65" s="1" customFormat="1" ht="31.5" customHeight="1">
      <c r="B242" s="36"/>
      <c r="C242" s="160" t="s">
        <v>364</v>
      </c>
      <c r="D242" s="160" t="s">
        <v>150</v>
      </c>
      <c r="E242" s="161" t="s">
        <v>365</v>
      </c>
      <c r="F242" s="255" t="s">
        <v>366</v>
      </c>
      <c r="G242" s="255"/>
      <c r="H242" s="255"/>
      <c r="I242" s="255"/>
      <c r="J242" s="162" t="s">
        <v>153</v>
      </c>
      <c r="K242" s="163">
        <v>975.88</v>
      </c>
      <c r="L242" s="256">
        <v>0</v>
      </c>
      <c r="M242" s="257"/>
      <c r="N242" s="258">
        <f>ROUND(L242*K242,2)</f>
        <v>0</v>
      </c>
      <c r="O242" s="258"/>
      <c r="P242" s="258"/>
      <c r="Q242" s="258"/>
      <c r="R242" s="38"/>
      <c r="T242" s="164" t="s">
        <v>22</v>
      </c>
      <c r="U242" s="45" t="s">
        <v>41</v>
      </c>
      <c r="V242" s="37"/>
      <c r="W242" s="165">
        <f>V242*K242</f>
        <v>0</v>
      </c>
      <c r="X242" s="165">
        <v>0</v>
      </c>
      <c r="Y242" s="165">
        <f>X242*K242</f>
        <v>0</v>
      </c>
      <c r="Z242" s="165">
        <v>0</v>
      </c>
      <c r="AA242" s="166">
        <f>Z242*K242</f>
        <v>0</v>
      </c>
      <c r="AR242" s="19" t="s">
        <v>154</v>
      </c>
      <c r="AT242" s="19" t="s">
        <v>150</v>
      </c>
      <c r="AU242" s="19" t="s">
        <v>97</v>
      </c>
      <c r="AY242" s="19" t="s">
        <v>149</v>
      </c>
      <c r="BE242" s="105">
        <f>IF(U242="základní",N242,0)</f>
        <v>0</v>
      </c>
      <c r="BF242" s="105">
        <f>IF(U242="snížená",N242,0)</f>
        <v>0</v>
      </c>
      <c r="BG242" s="105">
        <f>IF(U242="zákl. přenesená",N242,0)</f>
        <v>0</v>
      </c>
      <c r="BH242" s="105">
        <f>IF(U242="sníž. přenesená",N242,0)</f>
        <v>0</v>
      </c>
      <c r="BI242" s="105">
        <f>IF(U242="nulová",N242,0)</f>
        <v>0</v>
      </c>
      <c r="BJ242" s="19" t="s">
        <v>81</v>
      </c>
      <c r="BK242" s="105">
        <f>ROUND(L242*K242,2)</f>
        <v>0</v>
      </c>
      <c r="BL242" s="19" t="s">
        <v>154</v>
      </c>
      <c r="BM242" s="19" t="s">
        <v>367</v>
      </c>
    </row>
    <row r="243" spans="2:65" s="10" customFormat="1" ht="22.5" customHeight="1">
      <c r="B243" s="167"/>
      <c r="C243" s="168"/>
      <c r="D243" s="168"/>
      <c r="E243" s="169" t="s">
        <v>22</v>
      </c>
      <c r="F243" s="259" t="s">
        <v>368</v>
      </c>
      <c r="G243" s="260"/>
      <c r="H243" s="260"/>
      <c r="I243" s="260"/>
      <c r="J243" s="168"/>
      <c r="K243" s="170">
        <v>975.88</v>
      </c>
      <c r="L243" s="168"/>
      <c r="M243" s="168"/>
      <c r="N243" s="168"/>
      <c r="O243" s="168"/>
      <c r="P243" s="168"/>
      <c r="Q243" s="168"/>
      <c r="R243" s="171"/>
      <c r="T243" s="172"/>
      <c r="U243" s="168"/>
      <c r="V243" s="168"/>
      <c r="W243" s="168"/>
      <c r="X243" s="168"/>
      <c r="Y243" s="168"/>
      <c r="Z243" s="168"/>
      <c r="AA243" s="173"/>
      <c r="AT243" s="174" t="s">
        <v>157</v>
      </c>
      <c r="AU243" s="174" t="s">
        <v>97</v>
      </c>
      <c r="AV243" s="10" t="s">
        <v>97</v>
      </c>
      <c r="AW243" s="10" t="s">
        <v>34</v>
      </c>
      <c r="AX243" s="10" t="s">
        <v>81</v>
      </c>
      <c r="AY243" s="174" t="s">
        <v>149</v>
      </c>
    </row>
    <row r="244" spans="2:65" s="1" customFormat="1" ht="31.5" customHeight="1">
      <c r="B244" s="36"/>
      <c r="C244" s="160" t="s">
        <v>11</v>
      </c>
      <c r="D244" s="160" t="s">
        <v>150</v>
      </c>
      <c r="E244" s="161" t="s">
        <v>369</v>
      </c>
      <c r="F244" s="255" t="s">
        <v>370</v>
      </c>
      <c r="G244" s="255"/>
      <c r="H244" s="255"/>
      <c r="I244" s="255"/>
      <c r="J244" s="162" t="s">
        <v>153</v>
      </c>
      <c r="K244" s="163">
        <v>1951.76</v>
      </c>
      <c r="L244" s="256">
        <v>0</v>
      </c>
      <c r="M244" s="257"/>
      <c r="N244" s="258">
        <f t="shared" ref="N244:N250" si="5">ROUND(L244*K244,2)</f>
        <v>0</v>
      </c>
      <c r="O244" s="258"/>
      <c r="P244" s="258"/>
      <c r="Q244" s="258"/>
      <c r="R244" s="38"/>
      <c r="T244" s="164" t="s">
        <v>22</v>
      </c>
      <c r="U244" s="45" t="s">
        <v>41</v>
      </c>
      <c r="V244" s="37"/>
      <c r="W244" s="165">
        <f t="shared" ref="W244:W250" si="6">V244*K244</f>
        <v>0</v>
      </c>
      <c r="X244" s="165">
        <v>0</v>
      </c>
      <c r="Y244" s="165">
        <f t="shared" ref="Y244:Y250" si="7">X244*K244</f>
        <v>0</v>
      </c>
      <c r="Z244" s="165">
        <v>0</v>
      </c>
      <c r="AA244" s="166">
        <f t="shared" ref="AA244:AA250" si="8">Z244*K244</f>
        <v>0</v>
      </c>
      <c r="AR244" s="19" t="s">
        <v>154</v>
      </c>
      <c r="AT244" s="19" t="s">
        <v>150</v>
      </c>
      <c r="AU244" s="19" t="s">
        <v>97</v>
      </c>
      <c r="AY244" s="19" t="s">
        <v>149</v>
      </c>
      <c r="BE244" s="105">
        <f t="shared" ref="BE244:BE250" si="9">IF(U244="základní",N244,0)</f>
        <v>0</v>
      </c>
      <c r="BF244" s="105">
        <f t="shared" ref="BF244:BF250" si="10">IF(U244="snížená",N244,0)</f>
        <v>0</v>
      </c>
      <c r="BG244" s="105">
        <f t="shared" ref="BG244:BG250" si="11">IF(U244="zákl. přenesená",N244,0)</f>
        <v>0</v>
      </c>
      <c r="BH244" s="105">
        <f t="shared" ref="BH244:BH250" si="12">IF(U244="sníž. přenesená",N244,0)</f>
        <v>0</v>
      </c>
      <c r="BI244" s="105">
        <f t="shared" ref="BI244:BI250" si="13">IF(U244="nulová",N244,0)</f>
        <v>0</v>
      </c>
      <c r="BJ244" s="19" t="s">
        <v>81</v>
      </c>
      <c r="BK244" s="105">
        <f t="shared" ref="BK244:BK250" si="14">ROUND(L244*K244,2)</f>
        <v>0</v>
      </c>
      <c r="BL244" s="19" t="s">
        <v>154</v>
      </c>
      <c r="BM244" s="19" t="s">
        <v>371</v>
      </c>
    </row>
    <row r="245" spans="2:65" s="1" customFormat="1" ht="31.5" customHeight="1">
      <c r="B245" s="36"/>
      <c r="C245" s="160" t="s">
        <v>372</v>
      </c>
      <c r="D245" s="160" t="s">
        <v>150</v>
      </c>
      <c r="E245" s="161" t="s">
        <v>373</v>
      </c>
      <c r="F245" s="255" t="s">
        <v>374</v>
      </c>
      <c r="G245" s="255"/>
      <c r="H245" s="255"/>
      <c r="I245" s="255"/>
      <c r="J245" s="162" t="s">
        <v>153</v>
      </c>
      <c r="K245" s="163">
        <v>975.88</v>
      </c>
      <c r="L245" s="256">
        <v>0</v>
      </c>
      <c r="M245" s="257"/>
      <c r="N245" s="258">
        <f t="shared" si="5"/>
        <v>0</v>
      </c>
      <c r="O245" s="258"/>
      <c r="P245" s="258"/>
      <c r="Q245" s="258"/>
      <c r="R245" s="38"/>
      <c r="T245" s="164" t="s">
        <v>22</v>
      </c>
      <c r="U245" s="45" t="s">
        <v>41</v>
      </c>
      <c r="V245" s="37"/>
      <c r="W245" s="165">
        <f t="shared" si="6"/>
        <v>0</v>
      </c>
      <c r="X245" s="165">
        <v>0</v>
      </c>
      <c r="Y245" s="165">
        <f t="shared" si="7"/>
        <v>0</v>
      </c>
      <c r="Z245" s="165">
        <v>0</v>
      </c>
      <c r="AA245" s="166">
        <f t="shared" si="8"/>
        <v>0</v>
      </c>
      <c r="AR245" s="19" t="s">
        <v>154</v>
      </c>
      <c r="AT245" s="19" t="s">
        <v>150</v>
      </c>
      <c r="AU245" s="19" t="s">
        <v>97</v>
      </c>
      <c r="AY245" s="19" t="s">
        <v>149</v>
      </c>
      <c r="BE245" s="105">
        <f t="shared" si="9"/>
        <v>0</v>
      </c>
      <c r="BF245" s="105">
        <f t="shared" si="10"/>
        <v>0</v>
      </c>
      <c r="BG245" s="105">
        <f t="shared" si="11"/>
        <v>0</v>
      </c>
      <c r="BH245" s="105">
        <f t="shared" si="12"/>
        <v>0</v>
      </c>
      <c r="BI245" s="105">
        <f t="shared" si="13"/>
        <v>0</v>
      </c>
      <c r="BJ245" s="19" t="s">
        <v>81</v>
      </c>
      <c r="BK245" s="105">
        <f t="shared" si="14"/>
        <v>0</v>
      </c>
      <c r="BL245" s="19" t="s">
        <v>154</v>
      </c>
      <c r="BM245" s="19" t="s">
        <v>375</v>
      </c>
    </row>
    <row r="246" spans="2:65" s="1" customFormat="1" ht="22.5" customHeight="1">
      <c r="B246" s="36"/>
      <c r="C246" s="160" t="s">
        <v>376</v>
      </c>
      <c r="D246" s="160" t="s">
        <v>150</v>
      </c>
      <c r="E246" s="161" t="s">
        <v>377</v>
      </c>
      <c r="F246" s="255" t="s">
        <v>378</v>
      </c>
      <c r="G246" s="255"/>
      <c r="H246" s="255"/>
      <c r="I246" s="255"/>
      <c r="J246" s="162" t="s">
        <v>153</v>
      </c>
      <c r="K246" s="163">
        <v>975.88</v>
      </c>
      <c r="L246" s="256">
        <v>0</v>
      </c>
      <c r="M246" s="257"/>
      <c r="N246" s="258">
        <f t="shared" si="5"/>
        <v>0</v>
      </c>
      <c r="O246" s="258"/>
      <c r="P246" s="258"/>
      <c r="Q246" s="258"/>
      <c r="R246" s="38"/>
      <c r="T246" s="164" t="s">
        <v>22</v>
      </c>
      <c r="U246" s="45" t="s">
        <v>41</v>
      </c>
      <c r="V246" s="37"/>
      <c r="W246" s="165">
        <f t="shared" si="6"/>
        <v>0</v>
      </c>
      <c r="X246" s="165">
        <v>0</v>
      </c>
      <c r="Y246" s="165">
        <f t="shared" si="7"/>
        <v>0</v>
      </c>
      <c r="Z246" s="165">
        <v>0</v>
      </c>
      <c r="AA246" s="166">
        <f t="shared" si="8"/>
        <v>0</v>
      </c>
      <c r="AR246" s="19" t="s">
        <v>154</v>
      </c>
      <c r="AT246" s="19" t="s">
        <v>150</v>
      </c>
      <c r="AU246" s="19" t="s">
        <v>97</v>
      </c>
      <c r="AY246" s="19" t="s">
        <v>149</v>
      </c>
      <c r="BE246" s="105">
        <f t="shared" si="9"/>
        <v>0</v>
      </c>
      <c r="BF246" s="105">
        <f t="shared" si="10"/>
        <v>0</v>
      </c>
      <c r="BG246" s="105">
        <f t="shared" si="11"/>
        <v>0</v>
      </c>
      <c r="BH246" s="105">
        <f t="shared" si="12"/>
        <v>0</v>
      </c>
      <c r="BI246" s="105">
        <f t="shared" si="13"/>
        <v>0</v>
      </c>
      <c r="BJ246" s="19" t="s">
        <v>81</v>
      </c>
      <c r="BK246" s="105">
        <f t="shared" si="14"/>
        <v>0</v>
      </c>
      <c r="BL246" s="19" t="s">
        <v>154</v>
      </c>
      <c r="BM246" s="19" t="s">
        <v>379</v>
      </c>
    </row>
    <row r="247" spans="2:65" s="1" customFormat="1" ht="31.5" customHeight="1">
      <c r="B247" s="36"/>
      <c r="C247" s="160" t="s">
        <v>380</v>
      </c>
      <c r="D247" s="160" t="s">
        <v>150</v>
      </c>
      <c r="E247" s="161" t="s">
        <v>381</v>
      </c>
      <c r="F247" s="255" t="s">
        <v>382</v>
      </c>
      <c r="G247" s="255"/>
      <c r="H247" s="255"/>
      <c r="I247" s="255"/>
      <c r="J247" s="162" t="s">
        <v>153</v>
      </c>
      <c r="K247" s="163">
        <v>975.88</v>
      </c>
      <c r="L247" s="256">
        <v>0</v>
      </c>
      <c r="M247" s="257"/>
      <c r="N247" s="258">
        <f t="shared" si="5"/>
        <v>0</v>
      </c>
      <c r="O247" s="258"/>
      <c r="P247" s="258"/>
      <c r="Q247" s="258"/>
      <c r="R247" s="38"/>
      <c r="T247" s="164" t="s">
        <v>22</v>
      </c>
      <c r="U247" s="45" t="s">
        <v>41</v>
      </c>
      <c r="V247" s="37"/>
      <c r="W247" s="165">
        <f t="shared" si="6"/>
        <v>0</v>
      </c>
      <c r="X247" s="165">
        <v>0</v>
      </c>
      <c r="Y247" s="165">
        <f t="shared" si="7"/>
        <v>0</v>
      </c>
      <c r="Z247" s="165">
        <v>0</v>
      </c>
      <c r="AA247" s="166">
        <f t="shared" si="8"/>
        <v>0</v>
      </c>
      <c r="AR247" s="19" t="s">
        <v>154</v>
      </c>
      <c r="AT247" s="19" t="s">
        <v>150</v>
      </c>
      <c r="AU247" s="19" t="s">
        <v>97</v>
      </c>
      <c r="AY247" s="19" t="s">
        <v>149</v>
      </c>
      <c r="BE247" s="105">
        <f t="shared" si="9"/>
        <v>0</v>
      </c>
      <c r="BF247" s="105">
        <f t="shared" si="10"/>
        <v>0</v>
      </c>
      <c r="BG247" s="105">
        <f t="shared" si="11"/>
        <v>0</v>
      </c>
      <c r="BH247" s="105">
        <f t="shared" si="12"/>
        <v>0</v>
      </c>
      <c r="BI247" s="105">
        <f t="shared" si="13"/>
        <v>0</v>
      </c>
      <c r="BJ247" s="19" t="s">
        <v>81</v>
      </c>
      <c r="BK247" s="105">
        <f t="shared" si="14"/>
        <v>0</v>
      </c>
      <c r="BL247" s="19" t="s">
        <v>154</v>
      </c>
      <c r="BM247" s="19" t="s">
        <v>383</v>
      </c>
    </row>
    <row r="248" spans="2:65" s="1" customFormat="1" ht="22.5" customHeight="1">
      <c r="B248" s="36"/>
      <c r="C248" s="160" t="s">
        <v>384</v>
      </c>
      <c r="D248" s="160" t="s">
        <v>150</v>
      </c>
      <c r="E248" s="161" t="s">
        <v>385</v>
      </c>
      <c r="F248" s="255" t="s">
        <v>386</v>
      </c>
      <c r="G248" s="255"/>
      <c r="H248" s="255"/>
      <c r="I248" s="255"/>
      <c r="J248" s="162" t="s">
        <v>188</v>
      </c>
      <c r="K248" s="163">
        <v>4</v>
      </c>
      <c r="L248" s="256">
        <v>0</v>
      </c>
      <c r="M248" s="257"/>
      <c r="N248" s="258">
        <f t="shared" si="5"/>
        <v>0</v>
      </c>
      <c r="O248" s="258"/>
      <c r="P248" s="258"/>
      <c r="Q248" s="258"/>
      <c r="R248" s="38"/>
      <c r="T248" s="164" t="s">
        <v>22</v>
      </c>
      <c r="U248" s="45" t="s">
        <v>41</v>
      </c>
      <c r="V248" s="37"/>
      <c r="W248" s="165">
        <f t="shared" si="6"/>
        <v>0</v>
      </c>
      <c r="X248" s="165">
        <v>0</v>
      </c>
      <c r="Y248" s="165">
        <f t="shared" si="7"/>
        <v>0</v>
      </c>
      <c r="Z248" s="165">
        <v>0</v>
      </c>
      <c r="AA248" s="166">
        <f t="shared" si="8"/>
        <v>0</v>
      </c>
      <c r="AR248" s="19" t="s">
        <v>154</v>
      </c>
      <c r="AT248" s="19" t="s">
        <v>150</v>
      </c>
      <c r="AU248" s="19" t="s">
        <v>97</v>
      </c>
      <c r="AY248" s="19" t="s">
        <v>149</v>
      </c>
      <c r="BE248" s="105">
        <f t="shared" si="9"/>
        <v>0</v>
      </c>
      <c r="BF248" s="105">
        <f t="shared" si="10"/>
        <v>0</v>
      </c>
      <c r="BG248" s="105">
        <f t="shared" si="11"/>
        <v>0</v>
      </c>
      <c r="BH248" s="105">
        <f t="shared" si="12"/>
        <v>0</v>
      </c>
      <c r="BI248" s="105">
        <f t="shared" si="13"/>
        <v>0</v>
      </c>
      <c r="BJ248" s="19" t="s">
        <v>81</v>
      </c>
      <c r="BK248" s="105">
        <f t="shared" si="14"/>
        <v>0</v>
      </c>
      <c r="BL248" s="19" t="s">
        <v>154</v>
      </c>
      <c r="BM248" s="19" t="s">
        <v>387</v>
      </c>
    </row>
    <row r="249" spans="2:65" s="1" customFormat="1" ht="22.5" customHeight="1">
      <c r="B249" s="36"/>
      <c r="C249" s="160" t="s">
        <v>388</v>
      </c>
      <c r="D249" s="160" t="s">
        <v>150</v>
      </c>
      <c r="E249" s="161" t="s">
        <v>389</v>
      </c>
      <c r="F249" s="255" t="s">
        <v>390</v>
      </c>
      <c r="G249" s="255"/>
      <c r="H249" s="255"/>
      <c r="I249" s="255"/>
      <c r="J249" s="162" t="s">
        <v>188</v>
      </c>
      <c r="K249" s="163">
        <v>4</v>
      </c>
      <c r="L249" s="256">
        <v>0</v>
      </c>
      <c r="M249" s="257"/>
      <c r="N249" s="258">
        <f t="shared" si="5"/>
        <v>0</v>
      </c>
      <c r="O249" s="258"/>
      <c r="P249" s="258"/>
      <c r="Q249" s="258"/>
      <c r="R249" s="38"/>
      <c r="T249" s="164" t="s">
        <v>22</v>
      </c>
      <c r="U249" s="45" t="s">
        <v>41</v>
      </c>
      <c r="V249" s="37"/>
      <c r="W249" s="165">
        <f t="shared" si="6"/>
        <v>0</v>
      </c>
      <c r="X249" s="165">
        <v>0</v>
      </c>
      <c r="Y249" s="165">
        <f t="shared" si="7"/>
        <v>0</v>
      </c>
      <c r="Z249" s="165">
        <v>0</v>
      </c>
      <c r="AA249" s="166">
        <f t="shared" si="8"/>
        <v>0</v>
      </c>
      <c r="AR249" s="19" t="s">
        <v>154</v>
      </c>
      <c r="AT249" s="19" t="s">
        <v>150</v>
      </c>
      <c r="AU249" s="19" t="s">
        <v>97</v>
      </c>
      <c r="AY249" s="19" t="s">
        <v>149</v>
      </c>
      <c r="BE249" s="105">
        <f t="shared" si="9"/>
        <v>0</v>
      </c>
      <c r="BF249" s="105">
        <f t="shared" si="10"/>
        <v>0</v>
      </c>
      <c r="BG249" s="105">
        <f t="shared" si="11"/>
        <v>0</v>
      </c>
      <c r="BH249" s="105">
        <f t="shared" si="12"/>
        <v>0</v>
      </c>
      <c r="BI249" s="105">
        <f t="shared" si="13"/>
        <v>0</v>
      </c>
      <c r="BJ249" s="19" t="s">
        <v>81</v>
      </c>
      <c r="BK249" s="105">
        <f t="shared" si="14"/>
        <v>0</v>
      </c>
      <c r="BL249" s="19" t="s">
        <v>154</v>
      </c>
      <c r="BM249" s="19" t="s">
        <v>391</v>
      </c>
    </row>
    <row r="250" spans="2:65" s="1" customFormat="1" ht="31.5" customHeight="1">
      <c r="B250" s="36"/>
      <c r="C250" s="160" t="s">
        <v>392</v>
      </c>
      <c r="D250" s="160" t="s">
        <v>150</v>
      </c>
      <c r="E250" s="161" t="s">
        <v>393</v>
      </c>
      <c r="F250" s="255" t="s">
        <v>394</v>
      </c>
      <c r="G250" s="255"/>
      <c r="H250" s="255"/>
      <c r="I250" s="255"/>
      <c r="J250" s="162" t="s">
        <v>153</v>
      </c>
      <c r="K250" s="163">
        <v>12.9</v>
      </c>
      <c r="L250" s="256">
        <v>0</v>
      </c>
      <c r="M250" s="257"/>
      <c r="N250" s="258">
        <f t="shared" si="5"/>
        <v>0</v>
      </c>
      <c r="O250" s="258"/>
      <c r="P250" s="258"/>
      <c r="Q250" s="258"/>
      <c r="R250" s="38"/>
      <c r="T250" s="164" t="s">
        <v>22</v>
      </c>
      <c r="U250" s="45" t="s">
        <v>41</v>
      </c>
      <c r="V250" s="37"/>
      <c r="W250" s="165">
        <f t="shared" si="6"/>
        <v>0</v>
      </c>
      <c r="X250" s="165">
        <v>0</v>
      </c>
      <c r="Y250" s="165">
        <f t="shared" si="7"/>
        <v>0</v>
      </c>
      <c r="Z250" s="165">
        <v>6.7000000000000004E-2</v>
      </c>
      <c r="AA250" s="166">
        <f t="shared" si="8"/>
        <v>0.86430000000000007</v>
      </c>
      <c r="AR250" s="19" t="s">
        <v>154</v>
      </c>
      <c r="AT250" s="19" t="s">
        <v>150</v>
      </c>
      <c r="AU250" s="19" t="s">
        <v>97</v>
      </c>
      <c r="AY250" s="19" t="s">
        <v>149</v>
      </c>
      <c r="BE250" s="105">
        <f t="shared" si="9"/>
        <v>0</v>
      </c>
      <c r="BF250" s="105">
        <f t="shared" si="10"/>
        <v>0</v>
      </c>
      <c r="BG250" s="105">
        <f t="shared" si="11"/>
        <v>0</v>
      </c>
      <c r="BH250" s="105">
        <f t="shared" si="12"/>
        <v>0</v>
      </c>
      <c r="BI250" s="105">
        <f t="shared" si="13"/>
        <v>0</v>
      </c>
      <c r="BJ250" s="19" t="s">
        <v>81</v>
      </c>
      <c r="BK250" s="105">
        <f t="shared" si="14"/>
        <v>0</v>
      </c>
      <c r="BL250" s="19" t="s">
        <v>154</v>
      </c>
      <c r="BM250" s="19" t="s">
        <v>395</v>
      </c>
    </row>
    <row r="251" spans="2:65" s="10" customFormat="1" ht="22.5" customHeight="1">
      <c r="B251" s="167"/>
      <c r="C251" s="168"/>
      <c r="D251" s="168"/>
      <c r="E251" s="169" t="s">
        <v>22</v>
      </c>
      <c r="F251" s="259" t="s">
        <v>396</v>
      </c>
      <c r="G251" s="260"/>
      <c r="H251" s="260"/>
      <c r="I251" s="260"/>
      <c r="J251" s="168"/>
      <c r="K251" s="170">
        <v>12.9</v>
      </c>
      <c r="L251" s="168"/>
      <c r="M251" s="168"/>
      <c r="N251" s="168"/>
      <c r="O251" s="168"/>
      <c r="P251" s="168"/>
      <c r="Q251" s="168"/>
      <c r="R251" s="171"/>
      <c r="T251" s="172"/>
      <c r="U251" s="168"/>
      <c r="V251" s="168"/>
      <c r="W251" s="168"/>
      <c r="X251" s="168"/>
      <c r="Y251" s="168"/>
      <c r="Z251" s="168"/>
      <c r="AA251" s="173"/>
      <c r="AT251" s="174" t="s">
        <v>157</v>
      </c>
      <c r="AU251" s="174" t="s">
        <v>97</v>
      </c>
      <c r="AV251" s="10" t="s">
        <v>97</v>
      </c>
      <c r="AW251" s="10" t="s">
        <v>34</v>
      </c>
      <c r="AX251" s="10" t="s">
        <v>81</v>
      </c>
      <c r="AY251" s="174" t="s">
        <v>149</v>
      </c>
    </row>
    <row r="252" spans="2:65" s="1" customFormat="1" ht="44.25" customHeight="1">
      <c r="B252" s="36"/>
      <c r="C252" s="160" t="s">
        <v>397</v>
      </c>
      <c r="D252" s="160" t="s">
        <v>150</v>
      </c>
      <c r="E252" s="161" t="s">
        <v>398</v>
      </c>
      <c r="F252" s="255" t="s">
        <v>399</v>
      </c>
      <c r="G252" s="255"/>
      <c r="H252" s="255"/>
      <c r="I252" s="255"/>
      <c r="J252" s="162" t="s">
        <v>153</v>
      </c>
      <c r="K252" s="163">
        <v>434.726</v>
      </c>
      <c r="L252" s="256">
        <v>0</v>
      </c>
      <c r="M252" s="257"/>
      <c r="N252" s="258">
        <f>ROUND(L252*K252,2)</f>
        <v>0</v>
      </c>
      <c r="O252" s="258"/>
      <c r="P252" s="258"/>
      <c r="Q252" s="258"/>
      <c r="R252" s="38"/>
      <c r="T252" s="164" t="s">
        <v>22</v>
      </c>
      <c r="U252" s="45" t="s">
        <v>41</v>
      </c>
      <c r="V252" s="37"/>
      <c r="W252" s="165">
        <f>V252*K252</f>
        <v>0</v>
      </c>
      <c r="X252" s="165">
        <v>0</v>
      </c>
      <c r="Y252" s="165">
        <f>X252*K252</f>
        <v>0</v>
      </c>
      <c r="Z252" s="165">
        <v>0.10199999999999999</v>
      </c>
      <c r="AA252" s="166">
        <f>Z252*K252</f>
        <v>44.342051999999995</v>
      </c>
      <c r="AR252" s="19" t="s">
        <v>154</v>
      </c>
      <c r="AT252" s="19" t="s">
        <v>150</v>
      </c>
      <c r="AU252" s="19" t="s">
        <v>97</v>
      </c>
      <c r="AY252" s="19" t="s">
        <v>149</v>
      </c>
      <c r="BE252" s="105">
        <f>IF(U252="základní",N252,0)</f>
        <v>0</v>
      </c>
      <c r="BF252" s="105">
        <f>IF(U252="snížená",N252,0)</f>
        <v>0</v>
      </c>
      <c r="BG252" s="105">
        <f>IF(U252="zákl. přenesená",N252,0)</f>
        <v>0</v>
      </c>
      <c r="BH252" s="105">
        <f>IF(U252="sníž. přenesená",N252,0)</f>
        <v>0</v>
      </c>
      <c r="BI252" s="105">
        <f>IF(U252="nulová",N252,0)</f>
        <v>0</v>
      </c>
      <c r="BJ252" s="19" t="s">
        <v>81</v>
      </c>
      <c r="BK252" s="105">
        <f>ROUND(L252*K252,2)</f>
        <v>0</v>
      </c>
      <c r="BL252" s="19" t="s">
        <v>154</v>
      </c>
      <c r="BM252" s="19" t="s">
        <v>400</v>
      </c>
    </row>
    <row r="253" spans="2:65" s="10" customFormat="1" ht="31.5" customHeight="1">
      <c r="B253" s="167"/>
      <c r="C253" s="168"/>
      <c r="D253" s="168"/>
      <c r="E253" s="169" t="s">
        <v>22</v>
      </c>
      <c r="F253" s="259" t="s">
        <v>401</v>
      </c>
      <c r="G253" s="260"/>
      <c r="H253" s="260"/>
      <c r="I253" s="260"/>
      <c r="J253" s="168"/>
      <c r="K253" s="170">
        <v>232.85599999999999</v>
      </c>
      <c r="L253" s="168"/>
      <c r="M253" s="168"/>
      <c r="N253" s="168"/>
      <c r="O253" s="168"/>
      <c r="P253" s="168"/>
      <c r="Q253" s="168"/>
      <c r="R253" s="171"/>
      <c r="T253" s="172"/>
      <c r="U253" s="168"/>
      <c r="V253" s="168"/>
      <c r="W253" s="168"/>
      <c r="X253" s="168"/>
      <c r="Y253" s="168"/>
      <c r="Z253" s="168"/>
      <c r="AA253" s="173"/>
      <c r="AT253" s="174" t="s">
        <v>157</v>
      </c>
      <c r="AU253" s="174" t="s">
        <v>97</v>
      </c>
      <c r="AV253" s="10" t="s">
        <v>97</v>
      </c>
      <c r="AW253" s="10" t="s">
        <v>34</v>
      </c>
      <c r="AX253" s="10" t="s">
        <v>76</v>
      </c>
      <c r="AY253" s="174" t="s">
        <v>149</v>
      </c>
    </row>
    <row r="254" spans="2:65" s="10" customFormat="1" ht="22.5" customHeight="1">
      <c r="B254" s="167"/>
      <c r="C254" s="168"/>
      <c r="D254" s="168"/>
      <c r="E254" s="169" t="s">
        <v>22</v>
      </c>
      <c r="F254" s="268" t="s">
        <v>402</v>
      </c>
      <c r="G254" s="269"/>
      <c r="H254" s="269"/>
      <c r="I254" s="269"/>
      <c r="J254" s="168"/>
      <c r="K254" s="170">
        <v>5.46</v>
      </c>
      <c r="L254" s="168"/>
      <c r="M254" s="168"/>
      <c r="N254" s="168"/>
      <c r="O254" s="168"/>
      <c r="P254" s="168"/>
      <c r="Q254" s="168"/>
      <c r="R254" s="171"/>
      <c r="T254" s="172"/>
      <c r="U254" s="168"/>
      <c r="V254" s="168"/>
      <c r="W254" s="168"/>
      <c r="X254" s="168"/>
      <c r="Y254" s="168"/>
      <c r="Z254" s="168"/>
      <c r="AA254" s="173"/>
      <c r="AT254" s="174" t="s">
        <v>157</v>
      </c>
      <c r="AU254" s="174" t="s">
        <v>97</v>
      </c>
      <c r="AV254" s="10" t="s">
        <v>97</v>
      </c>
      <c r="AW254" s="10" t="s">
        <v>34</v>
      </c>
      <c r="AX254" s="10" t="s">
        <v>76</v>
      </c>
      <c r="AY254" s="174" t="s">
        <v>149</v>
      </c>
    </row>
    <row r="255" spans="2:65" s="10" customFormat="1" ht="22.5" customHeight="1">
      <c r="B255" s="167"/>
      <c r="C255" s="168"/>
      <c r="D255" s="168"/>
      <c r="E255" s="169" t="s">
        <v>22</v>
      </c>
      <c r="F255" s="268" t="s">
        <v>403</v>
      </c>
      <c r="G255" s="269"/>
      <c r="H255" s="269"/>
      <c r="I255" s="269"/>
      <c r="J255" s="168"/>
      <c r="K255" s="170">
        <v>98.204999999999998</v>
      </c>
      <c r="L255" s="168"/>
      <c r="M255" s="168"/>
      <c r="N255" s="168"/>
      <c r="O255" s="168"/>
      <c r="P255" s="168"/>
      <c r="Q255" s="168"/>
      <c r="R255" s="171"/>
      <c r="T255" s="172"/>
      <c r="U255" s="168"/>
      <c r="V255" s="168"/>
      <c r="W255" s="168"/>
      <c r="X255" s="168"/>
      <c r="Y255" s="168"/>
      <c r="Z255" s="168"/>
      <c r="AA255" s="173"/>
      <c r="AT255" s="174" t="s">
        <v>157</v>
      </c>
      <c r="AU255" s="174" t="s">
        <v>97</v>
      </c>
      <c r="AV255" s="10" t="s">
        <v>97</v>
      </c>
      <c r="AW255" s="10" t="s">
        <v>34</v>
      </c>
      <c r="AX255" s="10" t="s">
        <v>76</v>
      </c>
      <c r="AY255" s="174" t="s">
        <v>149</v>
      </c>
    </row>
    <row r="256" spans="2:65" s="10" customFormat="1" ht="22.5" customHeight="1">
      <c r="B256" s="167"/>
      <c r="C256" s="168"/>
      <c r="D256" s="168"/>
      <c r="E256" s="169" t="s">
        <v>22</v>
      </c>
      <c r="F256" s="268" t="s">
        <v>404</v>
      </c>
      <c r="G256" s="269"/>
      <c r="H256" s="269"/>
      <c r="I256" s="269"/>
      <c r="J256" s="168"/>
      <c r="K256" s="170">
        <v>98.204999999999998</v>
      </c>
      <c r="L256" s="168"/>
      <c r="M256" s="168"/>
      <c r="N256" s="168"/>
      <c r="O256" s="168"/>
      <c r="P256" s="168"/>
      <c r="Q256" s="168"/>
      <c r="R256" s="171"/>
      <c r="T256" s="172"/>
      <c r="U256" s="168"/>
      <c r="V256" s="168"/>
      <c r="W256" s="168"/>
      <c r="X256" s="168"/>
      <c r="Y256" s="168"/>
      <c r="Z256" s="168"/>
      <c r="AA256" s="173"/>
      <c r="AT256" s="174" t="s">
        <v>157</v>
      </c>
      <c r="AU256" s="174" t="s">
        <v>97</v>
      </c>
      <c r="AV256" s="10" t="s">
        <v>97</v>
      </c>
      <c r="AW256" s="10" t="s">
        <v>34</v>
      </c>
      <c r="AX256" s="10" t="s">
        <v>76</v>
      </c>
      <c r="AY256" s="174" t="s">
        <v>149</v>
      </c>
    </row>
    <row r="257" spans="2:65" s="11" customFormat="1" ht="22.5" customHeight="1">
      <c r="B257" s="179"/>
      <c r="C257" s="180"/>
      <c r="D257" s="180"/>
      <c r="E257" s="181" t="s">
        <v>22</v>
      </c>
      <c r="F257" s="270" t="s">
        <v>256</v>
      </c>
      <c r="G257" s="271"/>
      <c r="H257" s="271"/>
      <c r="I257" s="271"/>
      <c r="J257" s="180"/>
      <c r="K257" s="182">
        <v>434.726</v>
      </c>
      <c r="L257" s="180"/>
      <c r="M257" s="180"/>
      <c r="N257" s="180"/>
      <c r="O257" s="180"/>
      <c r="P257" s="180"/>
      <c r="Q257" s="180"/>
      <c r="R257" s="183"/>
      <c r="T257" s="184"/>
      <c r="U257" s="180"/>
      <c r="V257" s="180"/>
      <c r="W257" s="180"/>
      <c r="X257" s="180"/>
      <c r="Y257" s="180"/>
      <c r="Z257" s="180"/>
      <c r="AA257" s="185"/>
      <c r="AT257" s="186" t="s">
        <v>157</v>
      </c>
      <c r="AU257" s="186" t="s">
        <v>97</v>
      </c>
      <c r="AV257" s="11" t="s">
        <v>154</v>
      </c>
      <c r="AW257" s="11" t="s">
        <v>34</v>
      </c>
      <c r="AX257" s="11" t="s">
        <v>81</v>
      </c>
      <c r="AY257" s="186" t="s">
        <v>149</v>
      </c>
    </row>
    <row r="258" spans="2:65" s="9" customFormat="1" ht="29.85" customHeight="1">
      <c r="B258" s="149"/>
      <c r="C258" s="150"/>
      <c r="D258" s="159" t="s">
        <v>111</v>
      </c>
      <c r="E258" s="159"/>
      <c r="F258" s="159"/>
      <c r="G258" s="159"/>
      <c r="H258" s="159"/>
      <c r="I258" s="159"/>
      <c r="J258" s="159"/>
      <c r="K258" s="159"/>
      <c r="L258" s="159"/>
      <c r="M258" s="159"/>
      <c r="N258" s="281">
        <f>BK258</f>
        <v>0</v>
      </c>
      <c r="O258" s="282"/>
      <c r="P258" s="282"/>
      <c r="Q258" s="282"/>
      <c r="R258" s="152"/>
      <c r="T258" s="153"/>
      <c r="U258" s="150"/>
      <c r="V258" s="150"/>
      <c r="W258" s="154">
        <f>SUM(W259:W261)</f>
        <v>0</v>
      </c>
      <c r="X258" s="150"/>
      <c r="Y258" s="154">
        <f>SUM(Y259:Y261)</f>
        <v>0</v>
      </c>
      <c r="Z258" s="150"/>
      <c r="AA258" s="155">
        <f>SUM(AA259:AA261)</f>
        <v>0</v>
      </c>
      <c r="AR258" s="156" t="s">
        <v>81</v>
      </c>
      <c r="AT258" s="157" t="s">
        <v>75</v>
      </c>
      <c r="AU258" s="157" t="s">
        <v>81</v>
      </c>
      <c r="AY258" s="156" t="s">
        <v>149</v>
      </c>
      <c r="BK258" s="158">
        <f>SUM(BK259:BK261)</f>
        <v>0</v>
      </c>
    </row>
    <row r="259" spans="2:65" s="1" customFormat="1" ht="31.5" customHeight="1">
      <c r="B259" s="36"/>
      <c r="C259" s="160" t="s">
        <v>405</v>
      </c>
      <c r="D259" s="160" t="s">
        <v>150</v>
      </c>
      <c r="E259" s="161" t="s">
        <v>406</v>
      </c>
      <c r="F259" s="255" t="s">
        <v>407</v>
      </c>
      <c r="G259" s="255"/>
      <c r="H259" s="255"/>
      <c r="I259" s="255"/>
      <c r="J259" s="162" t="s">
        <v>182</v>
      </c>
      <c r="K259" s="163">
        <v>89.456000000000003</v>
      </c>
      <c r="L259" s="256">
        <v>0</v>
      </c>
      <c r="M259" s="257"/>
      <c r="N259" s="258">
        <f>ROUND(L259*K259,2)</f>
        <v>0</v>
      </c>
      <c r="O259" s="258"/>
      <c r="P259" s="258"/>
      <c r="Q259" s="258"/>
      <c r="R259" s="38"/>
      <c r="T259" s="164" t="s">
        <v>22</v>
      </c>
      <c r="U259" s="45" t="s">
        <v>41</v>
      </c>
      <c r="V259" s="37"/>
      <c r="W259" s="165">
        <f>V259*K259</f>
        <v>0</v>
      </c>
      <c r="X259" s="165">
        <v>0</v>
      </c>
      <c r="Y259" s="165">
        <f>X259*K259</f>
        <v>0</v>
      </c>
      <c r="Z259" s="165">
        <v>0</v>
      </c>
      <c r="AA259" s="166">
        <f>Z259*K259</f>
        <v>0</v>
      </c>
      <c r="AR259" s="19" t="s">
        <v>154</v>
      </c>
      <c r="AT259" s="19" t="s">
        <v>150</v>
      </c>
      <c r="AU259" s="19" t="s">
        <v>97</v>
      </c>
      <c r="AY259" s="19" t="s">
        <v>149</v>
      </c>
      <c r="BE259" s="105">
        <f>IF(U259="základní",N259,0)</f>
        <v>0</v>
      </c>
      <c r="BF259" s="105">
        <f>IF(U259="snížená",N259,0)</f>
        <v>0</v>
      </c>
      <c r="BG259" s="105">
        <f>IF(U259="zákl. přenesená",N259,0)</f>
        <v>0</v>
      </c>
      <c r="BH259" s="105">
        <f>IF(U259="sníž. přenesená",N259,0)</f>
        <v>0</v>
      </c>
      <c r="BI259" s="105">
        <f>IF(U259="nulová",N259,0)</f>
        <v>0</v>
      </c>
      <c r="BJ259" s="19" t="s">
        <v>81</v>
      </c>
      <c r="BK259" s="105">
        <f>ROUND(L259*K259,2)</f>
        <v>0</v>
      </c>
      <c r="BL259" s="19" t="s">
        <v>154</v>
      </c>
      <c r="BM259" s="19" t="s">
        <v>408</v>
      </c>
    </row>
    <row r="260" spans="2:65" s="1" customFormat="1" ht="31.5" customHeight="1">
      <c r="B260" s="36"/>
      <c r="C260" s="160" t="s">
        <v>409</v>
      </c>
      <c r="D260" s="160" t="s">
        <v>150</v>
      </c>
      <c r="E260" s="161" t="s">
        <v>410</v>
      </c>
      <c r="F260" s="255" t="s">
        <v>411</v>
      </c>
      <c r="G260" s="255"/>
      <c r="H260" s="255"/>
      <c r="I260" s="255"/>
      <c r="J260" s="162" t="s">
        <v>182</v>
      </c>
      <c r="K260" s="163">
        <v>1252.384</v>
      </c>
      <c r="L260" s="256">
        <v>0</v>
      </c>
      <c r="M260" s="257"/>
      <c r="N260" s="258">
        <f>ROUND(L260*K260,2)</f>
        <v>0</v>
      </c>
      <c r="O260" s="258"/>
      <c r="P260" s="258"/>
      <c r="Q260" s="258"/>
      <c r="R260" s="38"/>
      <c r="T260" s="164" t="s">
        <v>22</v>
      </c>
      <c r="U260" s="45" t="s">
        <v>41</v>
      </c>
      <c r="V260" s="37"/>
      <c r="W260" s="165">
        <f>V260*K260</f>
        <v>0</v>
      </c>
      <c r="X260" s="165">
        <v>0</v>
      </c>
      <c r="Y260" s="165">
        <f>X260*K260</f>
        <v>0</v>
      </c>
      <c r="Z260" s="165">
        <v>0</v>
      </c>
      <c r="AA260" s="166">
        <f>Z260*K260</f>
        <v>0</v>
      </c>
      <c r="AR260" s="19" t="s">
        <v>154</v>
      </c>
      <c r="AT260" s="19" t="s">
        <v>150</v>
      </c>
      <c r="AU260" s="19" t="s">
        <v>97</v>
      </c>
      <c r="AY260" s="19" t="s">
        <v>149</v>
      </c>
      <c r="BE260" s="105">
        <f>IF(U260="základní",N260,0)</f>
        <v>0</v>
      </c>
      <c r="BF260" s="105">
        <f>IF(U260="snížená",N260,0)</f>
        <v>0</v>
      </c>
      <c r="BG260" s="105">
        <f>IF(U260="zákl. přenesená",N260,0)</f>
        <v>0</v>
      </c>
      <c r="BH260" s="105">
        <f>IF(U260="sníž. přenesená",N260,0)</f>
        <v>0</v>
      </c>
      <c r="BI260" s="105">
        <f>IF(U260="nulová",N260,0)</f>
        <v>0</v>
      </c>
      <c r="BJ260" s="19" t="s">
        <v>81</v>
      </c>
      <c r="BK260" s="105">
        <f>ROUND(L260*K260,2)</f>
        <v>0</v>
      </c>
      <c r="BL260" s="19" t="s">
        <v>154</v>
      </c>
      <c r="BM260" s="19" t="s">
        <v>412</v>
      </c>
    </row>
    <row r="261" spans="2:65" s="1" customFormat="1" ht="31.5" customHeight="1">
      <c r="B261" s="36"/>
      <c r="C261" s="160" t="s">
        <v>413</v>
      </c>
      <c r="D261" s="160" t="s">
        <v>150</v>
      </c>
      <c r="E261" s="161" t="s">
        <v>414</v>
      </c>
      <c r="F261" s="255" t="s">
        <v>415</v>
      </c>
      <c r="G261" s="255"/>
      <c r="H261" s="255"/>
      <c r="I261" s="255"/>
      <c r="J261" s="162" t="s">
        <v>182</v>
      </c>
      <c r="K261" s="163">
        <v>89.456000000000003</v>
      </c>
      <c r="L261" s="256">
        <v>0</v>
      </c>
      <c r="M261" s="257"/>
      <c r="N261" s="258">
        <f>ROUND(L261*K261,2)</f>
        <v>0</v>
      </c>
      <c r="O261" s="258"/>
      <c r="P261" s="258"/>
      <c r="Q261" s="258"/>
      <c r="R261" s="38"/>
      <c r="T261" s="164" t="s">
        <v>22</v>
      </c>
      <c r="U261" s="45" t="s">
        <v>41</v>
      </c>
      <c r="V261" s="37"/>
      <c r="W261" s="165">
        <f>V261*K261</f>
        <v>0</v>
      </c>
      <c r="X261" s="165">
        <v>0</v>
      </c>
      <c r="Y261" s="165">
        <f>X261*K261</f>
        <v>0</v>
      </c>
      <c r="Z261" s="165">
        <v>0</v>
      </c>
      <c r="AA261" s="166">
        <f>Z261*K261</f>
        <v>0</v>
      </c>
      <c r="AR261" s="19" t="s">
        <v>154</v>
      </c>
      <c r="AT261" s="19" t="s">
        <v>150</v>
      </c>
      <c r="AU261" s="19" t="s">
        <v>97</v>
      </c>
      <c r="AY261" s="19" t="s">
        <v>149</v>
      </c>
      <c r="BE261" s="105">
        <f>IF(U261="základní",N261,0)</f>
        <v>0</v>
      </c>
      <c r="BF261" s="105">
        <f>IF(U261="snížená",N261,0)</f>
        <v>0</v>
      </c>
      <c r="BG261" s="105">
        <f>IF(U261="zákl. přenesená",N261,0)</f>
        <v>0</v>
      </c>
      <c r="BH261" s="105">
        <f>IF(U261="sníž. přenesená",N261,0)</f>
        <v>0</v>
      </c>
      <c r="BI261" s="105">
        <f>IF(U261="nulová",N261,0)</f>
        <v>0</v>
      </c>
      <c r="BJ261" s="19" t="s">
        <v>81</v>
      </c>
      <c r="BK261" s="105">
        <f>ROUND(L261*K261,2)</f>
        <v>0</v>
      </c>
      <c r="BL261" s="19" t="s">
        <v>154</v>
      </c>
      <c r="BM261" s="19" t="s">
        <v>416</v>
      </c>
    </row>
    <row r="262" spans="2:65" s="9" customFormat="1" ht="29.85" customHeight="1">
      <c r="B262" s="149"/>
      <c r="C262" s="150"/>
      <c r="D262" s="159" t="s">
        <v>112</v>
      </c>
      <c r="E262" s="159"/>
      <c r="F262" s="159"/>
      <c r="G262" s="159"/>
      <c r="H262" s="159"/>
      <c r="I262" s="159"/>
      <c r="J262" s="159"/>
      <c r="K262" s="159"/>
      <c r="L262" s="159"/>
      <c r="M262" s="159"/>
      <c r="N262" s="277">
        <f>BK262</f>
        <v>0</v>
      </c>
      <c r="O262" s="278"/>
      <c r="P262" s="278"/>
      <c r="Q262" s="278"/>
      <c r="R262" s="152"/>
      <c r="T262" s="153"/>
      <c r="U262" s="150"/>
      <c r="V262" s="150"/>
      <c r="W262" s="154">
        <f>W263</f>
        <v>0</v>
      </c>
      <c r="X262" s="150"/>
      <c r="Y262" s="154">
        <f>Y263</f>
        <v>0</v>
      </c>
      <c r="Z262" s="150"/>
      <c r="AA262" s="155">
        <f>AA263</f>
        <v>0</v>
      </c>
      <c r="AR262" s="156" t="s">
        <v>81</v>
      </c>
      <c r="AT262" s="157" t="s">
        <v>75</v>
      </c>
      <c r="AU262" s="157" t="s">
        <v>81</v>
      </c>
      <c r="AY262" s="156" t="s">
        <v>149</v>
      </c>
      <c r="BK262" s="158">
        <f>BK263</f>
        <v>0</v>
      </c>
    </row>
    <row r="263" spans="2:65" s="1" customFormat="1" ht="22.5" customHeight="1">
      <c r="B263" s="36"/>
      <c r="C263" s="160" t="s">
        <v>417</v>
      </c>
      <c r="D263" s="160" t="s">
        <v>150</v>
      </c>
      <c r="E263" s="161" t="s">
        <v>418</v>
      </c>
      <c r="F263" s="255" t="s">
        <v>419</v>
      </c>
      <c r="G263" s="255"/>
      <c r="H263" s="255"/>
      <c r="I263" s="255"/>
      <c r="J263" s="162" t="s">
        <v>182</v>
      </c>
      <c r="K263" s="163">
        <v>66.903999999999996</v>
      </c>
      <c r="L263" s="256">
        <v>0</v>
      </c>
      <c r="M263" s="257"/>
      <c r="N263" s="258">
        <f>ROUND(L263*K263,2)</f>
        <v>0</v>
      </c>
      <c r="O263" s="258"/>
      <c r="P263" s="258"/>
      <c r="Q263" s="258"/>
      <c r="R263" s="38"/>
      <c r="T263" s="164" t="s">
        <v>22</v>
      </c>
      <c r="U263" s="45" t="s">
        <v>41</v>
      </c>
      <c r="V263" s="37"/>
      <c r="W263" s="165">
        <f>V263*K263</f>
        <v>0</v>
      </c>
      <c r="X263" s="165">
        <v>0</v>
      </c>
      <c r="Y263" s="165">
        <f>X263*K263</f>
        <v>0</v>
      </c>
      <c r="Z263" s="165">
        <v>0</v>
      </c>
      <c r="AA263" s="166">
        <f>Z263*K263</f>
        <v>0</v>
      </c>
      <c r="AR263" s="19" t="s">
        <v>154</v>
      </c>
      <c r="AT263" s="19" t="s">
        <v>150</v>
      </c>
      <c r="AU263" s="19" t="s">
        <v>97</v>
      </c>
      <c r="AY263" s="19" t="s">
        <v>149</v>
      </c>
      <c r="BE263" s="105">
        <f>IF(U263="základní",N263,0)</f>
        <v>0</v>
      </c>
      <c r="BF263" s="105">
        <f>IF(U263="snížená",N263,0)</f>
        <v>0</v>
      </c>
      <c r="BG263" s="105">
        <f>IF(U263="zákl. přenesená",N263,0)</f>
        <v>0</v>
      </c>
      <c r="BH263" s="105">
        <f>IF(U263="sníž. přenesená",N263,0)</f>
        <v>0</v>
      </c>
      <c r="BI263" s="105">
        <f>IF(U263="nulová",N263,0)</f>
        <v>0</v>
      </c>
      <c r="BJ263" s="19" t="s">
        <v>81</v>
      </c>
      <c r="BK263" s="105">
        <f>ROUND(L263*K263,2)</f>
        <v>0</v>
      </c>
      <c r="BL263" s="19" t="s">
        <v>154</v>
      </c>
      <c r="BM263" s="19" t="s">
        <v>420</v>
      </c>
    </row>
    <row r="264" spans="2:65" s="9" customFormat="1" ht="37.35" customHeight="1">
      <c r="B264" s="149"/>
      <c r="C264" s="150"/>
      <c r="D264" s="151" t="s">
        <v>113</v>
      </c>
      <c r="E264" s="151"/>
      <c r="F264" s="151"/>
      <c r="G264" s="151"/>
      <c r="H264" s="151"/>
      <c r="I264" s="151"/>
      <c r="J264" s="151"/>
      <c r="K264" s="151"/>
      <c r="L264" s="151"/>
      <c r="M264" s="151"/>
      <c r="N264" s="279">
        <f>BK264</f>
        <v>0</v>
      </c>
      <c r="O264" s="280"/>
      <c r="P264" s="280"/>
      <c r="Q264" s="280"/>
      <c r="R264" s="152"/>
      <c r="T264" s="153"/>
      <c r="U264" s="150"/>
      <c r="V264" s="150"/>
      <c r="W264" s="154">
        <f>W265+W268+W273+W294+W300+W322+W328+W334+W346</f>
        <v>0</v>
      </c>
      <c r="X264" s="150"/>
      <c r="Y264" s="154">
        <f>Y265+Y268+Y273+Y294+Y300+Y322+Y328+Y334+Y346</f>
        <v>2.1619235000000003</v>
      </c>
      <c r="Z264" s="150"/>
      <c r="AA264" s="155">
        <f>AA265+AA268+AA273+AA294+AA300+AA322+AA328+AA334+AA346</f>
        <v>0.59325800000000006</v>
      </c>
      <c r="AR264" s="156" t="s">
        <v>97</v>
      </c>
      <c r="AT264" s="157" t="s">
        <v>75</v>
      </c>
      <c r="AU264" s="157" t="s">
        <v>76</v>
      </c>
      <c r="AY264" s="156" t="s">
        <v>149</v>
      </c>
      <c r="BK264" s="158">
        <f>BK265+BK268+BK273+BK294+BK300+BK322+BK328+BK334+BK346</f>
        <v>0</v>
      </c>
    </row>
    <row r="265" spans="2:65" s="9" customFormat="1" ht="19.899999999999999" customHeight="1">
      <c r="B265" s="149"/>
      <c r="C265" s="150"/>
      <c r="D265" s="159" t="s">
        <v>114</v>
      </c>
      <c r="E265" s="159"/>
      <c r="F265" s="159"/>
      <c r="G265" s="159"/>
      <c r="H265" s="159"/>
      <c r="I265" s="159"/>
      <c r="J265" s="159"/>
      <c r="K265" s="159"/>
      <c r="L265" s="159"/>
      <c r="M265" s="159"/>
      <c r="N265" s="281">
        <f>BK265</f>
        <v>0</v>
      </c>
      <c r="O265" s="282"/>
      <c r="P265" s="282"/>
      <c r="Q265" s="282"/>
      <c r="R265" s="152"/>
      <c r="T265" s="153"/>
      <c r="U265" s="150"/>
      <c r="V265" s="150"/>
      <c r="W265" s="154">
        <f>SUM(W266:W267)</f>
        <v>0</v>
      </c>
      <c r="X265" s="150"/>
      <c r="Y265" s="154">
        <f>SUM(Y266:Y267)</f>
        <v>2.7287500000000003E-2</v>
      </c>
      <c r="Z265" s="150"/>
      <c r="AA265" s="155">
        <f>SUM(AA266:AA267)</f>
        <v>0</v>
      </c>
      <c r="AR265" s="156" t="s">
        <v>97</v>
      </c>
      <c r="AT265" s="157" t="s">
        <v>75</v>
      </c>
      <c r="AU265" s="157" t="s">
        <v>81</v>
      </c>
      <c r="AY265" s="156" t="s">
        <v>149</v>
      </c>
      <c r="BK265" s="158">
        <f>SUM(BK266:BK267)</f>
        <v>0</v>
      </c>
    </row>
    <row r="266" spans="2:65" s="1" customFormat="1" ht="44.25" customHeight="1">
      <c r="B266" s="36"/>
      <c r="C266" s="160" t="s">
        <v>421</v>
      </c>
      <c r="D266" s="160" t="s">
        <v>150</v>
      </c>
      <c r="E266" s="161" t="s">
        <v>422</v>
      </c>
      <c r="F266" s="255" t="s">
        <v>423</v>
      </c>
      <c r="G266" s="255"/>
      <c r="H266" s="255"/>
      <c r="I266" s="255"/>
      <c r="J266" s="162" t="s">
        <v>153</v>
      </c>
      <c r="K266" s="163">
        <v>46.25</v>
      </c>
      <c r="L266" s="256">
        <v>0</v>
      </c>
      <c r="M266" s="257"/>
      <c r="N266" s="258">
        <f>ROUND(L266*K266,2)</f>
        <v>0</v>
      </c>
      <c r="O266" s="258"/>
      <c r="P266" s="258"/>
      <c r="Q266" s="258"/>
      <c r="R266" s="38"/>
      <c r="T266" s="164" t="s">
        <v>22</v>
      </c>
      <c r="U266" s="45" t="s">
        <v>41</v>
      </c>
      <c r="V266" s="37"/>
      <c r="W266" s="165">
        <f>V266*K266</f>
        <v>0</v>
      </c>
      <c r="X266" s="165">
        <v>5.9000000000000003E-4</v>
      </c>
      <c r="Y266" s="165">
        <f>X266*K266</f>
        <v>2.7287500000000003E-2</v>
      </c>
      <c r="Z266" s="165">
        <v>0</v>
      </c>
      <c r="AA266" s="166">
        <f>Z266*K266</f>
        <v>0</v>
      </c>
      <c r="AR266" s="19" t="s">
        <v>372</v>
      </c>
      <c r="AT266" s="19" t="s">
        <v>150</v>
      </c>
      <c r="AU266" s="19" t="s">
        <v>97</v>
      </c>
      <c r="AY266" s="19" t="s">
        <v>149</v>
      </c>
      <c r="BE266" s="105">
        <f>IF(U266="základní",N266,0)</f>
        <v>0</v>
      </c>
      <c r="BF266" s="105">
        <f>IF(U266="snížená",N266,0)</f>
        <v>0</v>
      </c>
      <c r="BG266" s="105">
        <f>IF(U266="zákl. přenesená",N266,0)</f>
        <v>0</v>
      </c>
      <c r="BH266" s="105">
        <f>IF(U266="sníž. přenesená",N266,0)</f>
        <v>0</v>
      </c>
      <c r="BI266" s="105">
        <f>IF(U266="nulová",N266,0)</f>
        <v>0</v>
      </c>
      <c r="BJ266" s="19" t="s">
        <v>81</v>
      </c>
      <c r="BK266" s="105">
        <f>ROUND(L266*K266,2)</f>
        <v>0</v>
      </c>
      <c r="BL266" s="19" t="s">
        <v>372</v>
      </c>
      <c r="BM266" s="19" t="s">
        <v>424</v>
      </c>
    </row>
    <row r="267" spans="2:65" s="10" customFormat="1" ht="22.5" customHeight="1">
      <c r="B267" s="167"/>
      <c r="C267" s="168"/>
      <c r="D267" s="168"/>
      <c r="E267" s="169" t="s">
        <v>22</v>
      </c>
      <c r="F267" s="259" t="s">
        <v>425</v>
      </c>
      <c r="G267" s="260"/>
      <c r="H267" s="260"/>
      <c r="I267" s="260"/>
      <c r="J267" s="168"/>
      <c r="K267" s="170">
        <v>46.25</v>
      </c>
      <c r="L267" s="168"/>
      <c r="M267" s="168"/>
      <c r="N267" s="168"/>
      <c r="O267" s="168"/>
      <c r="P267" s="168"/>
      <c r="Q267" s="168"/>
      <c r="R267" s="171"/>
      <c r="T267" s="172"/>
      <c r="U267" s="168"/>
      <c r="V267" s="168"/>
      <c r="W267" s="168"/>
      <c r="X267" s="168"/>
      <c r="Y267" s="168"/>
      <c r="Z267" s="168"/>
      <c r="AA267" s="173"/>
      <c r="AT267" s="174" t="s">
        <v>157</v>
      </c>
      <c r="AU267" s="174" t="s">
        <v>97</v>
      </c>
      <c r="AV267" s="10" t="s">
        <v>97</v>
      </c>
      <c r="AW267" s="10" t="s">
        <v>34</v>
      </c>
      <c r="AX267" s="10" t="s">
        <v>81</v>
      </c>
      <c r="AY267" s="174" t="s">
        <v>149</v>
      </c>
    </row>
    <row r="268" spans="2:65" s="9" customFormat="1" ht="29.85" customHeight="1">
      <c r="B268" s="149"/>
      <c r="C268" s="150"/>
      <c r="D268" s="159" t="s">
        <v>115</v>
      </c>
      <c r="E268" s="159"/>
      <c r="F268" s="159"/>
      <c r="G268" s="159"/>
      <c r="H268" s="159"/>
      <c r="I268" s="159"/>
      <c r="J268" s="159"/>
      <c r="K268" s="159"/>
      <c r="L268" s="159"/>
      <c r="M268" s="159"/>
      <c r="N268" s="281">
        <f>BK268</f>
        <v>0</v>
      </c>
      <c r="O268" s="282"/>
      <c r="P268" s="282"/>
      <c r="Q268" s="282"/>
      <c r="R268" s="152"/>
      <c r="T268" s="153"/>
      <c r="U268" s="150"/>
      <c r="V268" s="150"/>
      <c r="W268" s="154">
        <f>SUM(W269:W272)</f>
        <v>0</v>
      </c>
      <c r="X268" s="150"/>
      <c r="Y268" s="154">
        <f>SUM(Y269:Y272)</f>
        <v>1.7920000000000002E-2</v>
      </c>
      <c r="Z268" s="150"/>
      <c r="AA268" s="155">
        <f>SUM(AA269:AA272)</f>
        <v>0</v>
      </c>
      <c r="AR268" s="156" t="s">
        <v>97</v>
      </c>
      <c r="AT268" s="157" t="s">
        <v>75</v>
      </c>
      <c r="AU268" s="157" t="s">
        <v>81</v>
      </c>
      <c r="AY268" s="156" t="s">
        <v>149</v>
      </c>
      <c r="BK268" s="158">
        <f>SUM(BK269:BK272)</f>
        <v>0</v>
      </c>
    </row>
    <row r="269" spans="2:65" s="1" customFormat="1" ht="22.5" customHeight="1">
      <c r="B269" s="36"/>
      <c r="C269" s="160" t="s">
        <v>426</v>
      </c>
      <c r="D269" s="160" t="s">
        <v>150</v>
      </c>
      <c r="E269" s="161" t="s">
        <v>427</v>
      </c>
      <c r="F269" s="255" t="s">
        <v>428</v>
      </c>
      <c r="G269" s="255"/>
      <c r="H269" s="255"/>
      <c r="I269" s="255"/>
      <c r="J269" s="162" t="s">
        <v>236</v>
      </c>
      <c r="K269" s="163">
        <v>4</v>
      </c>
      <c r="L269" s="256">
        <v>0</v>
      </c>
      <c r="M269" s="257"/>
      <c r="N269" s="258">
        <f>ROUND(L269*K269,2)</f>
        <v>0</v>
      </c>
      <c r="O269" s="258"/>
      <c r="P269" s="258"/>
      <c r="Q269" s="258"/>
      <c r="R269" s="38"/>
      <c r="T269" s="164" t="s">
        <v>22</v>
      </c>
      <c r="U269" s="45" t="s">
        <v>41</v>
      </c>
      <c r="V269" s="37"/>
      <c r="W269" s="165">
        <f>V269*K269</f>
        <v>0</v>
      </c>
      <c r="X269" s="165">
        <v>1.01E-3</v>
      </c>
      <c r="Y269" s="165">
        <f>X269*K269</f>
        <v>4.0400000000000002E-3</v>
      </c>
      <c r="Z269" s="165">
        <v>0</v>
      </c>
      <c r="AA269" s="166">
        <f>Z269*K269</f>
        <v>0</v>
      </c>
      <c r="AR269" s="19" t="s">
        <v>372</v>
      </c>
      <c r="AT269" s="19" t="s">
        <v>150</v>
      </c>
      <c r="AU269" s="19" t="s">
        <v>97</v>
      </c>
      <c r="AY269" s="19" t="s">
        <v>149</v>
      </c>
      <c r="BE269" s="105">
        <f>IF(U269="základní",N269,0)</f>
        <v>0</v>
      </c>
      <c r="BF269" s="105">
        <f>IF(U269="snížená",N269,0)</f>
        <v>0</v>
      </c>
      <c r="BG269" s="105">
        <f>IF(U269="zákl. přenesená",N269,0)</f>
        <v>0</v>
      </c>
      <c r="BH269" s="105">
        <f>IF(U269="sníž. přenesená",N269,0)</f>
        <v>0</v>
      </c>
      <c r="BI269" s="105">
        <f>IF(U269="nulová",N269,0)</f>
        <v>0</v>
      </c>
      <c r="BJ269" s="19" t="s">
        <v>81</v>
      </c>
      <c r="BK269" s="105">
        <f>ROUND(L269*K269,2)</f>
        <v>0</v>
      </c>
      <c r="BL269" s="19" t="s">
        <v>372</v>
      </c>
      <c r="BM269" s="19" t="s">
        <v>429</v>
      </c>
    </row>
    <row r="270" spans="2:65" s="1" customFormat="1" ht="22.5" customHeight="1">
      <c r="B270" s="36"/>
      <c r="C270" s="160" t="s">
        <v>430</v>
      </c>
      <c r="D270" s="160" t="s">
        <v>150</v>
      </c>
      <c r="E270" s="161" t="s">
        <v>431</v>
      </c>
      <c r="F270" s="255" t="s">
        <v>432</v>
      </c>
      <c r="G270" s="255"/>
      <c r="H270" s="255"/>
      <c r="I270" s="255"/>
      <c r="J270" s="162" t="s">
        <v>236</v>
      </c>
      <c r="K270" s="163">
        <v>4</v>
      </c>
      <c r="L270" s="256">
        <v>0</v>
      </c>
      <c r="M270" s="257"/>
      <c r="N270" s="258">
        <f>ROUND(L270*K270,2)</f>
        <v>0</v>
      </c>
      <c r="O270" s="258"/>
      <c r="P270" s="258"/>
      <c r="Q270" s="258"/>
      <c r="R270" s="38"/>
      <c r="T270" s="164" t="s">
        <v>22</v>
      </c>
      <c r="U270" s="45" t="s">
        <v>41</v>
      </c>
      <c r="V270" s="37"/>
      <c r="W270" s="165">
        <f>V270*K270</f>
        <v>0</v>
      </c>
      <c r="X270" s="165">
        <v>2.0400000000000001E-3</v>
      </c>
      <c r="Y270" s="165">
        <f>X270*K270</f>
        <v>8.1600000000000006E-3</v>
      </c>
      <c r="Z270" s="165">
        <v>0</v>
      </c>
      <c r="AA270" s="166">
        <f>Z270*K270</f>
        <v>0</v>
      </c>
      <c r="AR270" s="19" t="s">
        <v>372</v>
      </c>
      <c r="AT270" s="19" t="s">
        <v>150</v>
      </c>
      <c r="AU270" s="19" t="s">
        <v>97</v>
      </c>
      <c r="AY270" s="19" t="s">
        <v>149</v>
      </c>
      <c r="BE270" s="105">
        <f>IF(U270="základní",N270,0)</f>
        <v>0</v>
      </c>
      <c r="BF270" s="105">
        <f>IF(U270="snížená",N270,0)</f>
        <v>0</v>
      </c>
      <c r="BG270" s="105">
        <f>IF(U270="zákl. přenesená",N270,0)</f>
        <v>0</v>
      </c>
      <c r="BH270" s="105">
        <f>IF(U270="sníž. přenesená",N270,0)</f>
        <v>0</v>
      </c>
      <c r="BI270" s="105">
        <f>IF(U270="nulová",N270,0)</f>
        <v>0</v>
      </c>
      <c r="BJ270" s="19" t="s">
        <v>81</v>
      </c>
      <c r="BK270" s="105">
        <f>ROUND(L270*K270,2)</f>
        <v>0</v>
      </c>
      <c r="BL270" s="19" t="s">
        <v>372</v>
      </c>
      <c r="BM270" s="19" t="s">
        <v>433</v>
      </c>
    </row>
    <row r="271" spans="2:65" s="1" customFormat="1" ht="31.5" customHeight="1">
      <c r="B271" s="36"/>
      <c r="C271" s="160" t="s">
        <v>434</v>
      </c>
      <c r="D271" s="160" t="s">
        <v>150</v>
      </c>
      <c r="E271" s="161" t="s">
        <v>435</v>
      </c>
      <c r="F271" s="255" t="s">
        <v>436</v>
      </c>
      <c r="G271" s="255"/>
      <c r="H271" s="255"/>
      <c r="I271" s="255"/>
      <c r="J271" s="162" t="s">
        <v>236</v>
      </c>
      <c r="K271" s="163">
        <v>4</v>
      </c>
      <c r="L271" s="256">
        <v>0</v>
      </c>
      <c r="M271" s="257"/>
      <c r="N271" s="258">
        <f>ROUND(L271*K271,2)</f>
        <v>0</v>
      </c>
      <c r="O271" s="258"/>
      <c r="P271" s="258"/>
      <c r="Q271" s="258"/>
      <c r="R271" s="38"/>
      <c r="T271" s="164" t="s">
        <v>22</v>
      </c>
      <c r="U271" s="45" t="s">
        <v>41</v>
      </c>
      <c r="V271" s="37"/>
      <c r="W271" s="165">
        <f>V271*K271</f>
        <v>0</v>
      </c>
      <c r="X271" s="165">
        <v>1.4300000000000001E-3</v>
      </c>
      <c r="Y271" s="165">
        <f>X271*K271</f>
        <v>5.7200000000000003E-3</v>
      </c>
      <c r="Z271" s="165">
        <v>0</v>
      </c>
      <c r="AA271" s="166">
        <f>Z271*K271</f>
        <v>0</v>
      </c>
      <c r="AR271" s="19" t="s">
        <v>372</v>
      </c>
      <c r="AT271" s="19" t="s">
        <v>150</v>
      </c>
      <c r="AU271" s="19" t="s">
        <v>97</v>
      </c>
      <c r="AY271" s="19" t="s">
        <v>149</v>
      </c>
      <c r="BE271" s="105">
        <f>IF(U271="základní",N271,0)</f>
        <v>0</v>
      </c>
      <c r="BF271" s="105">
        <f>IF(U271="snížená",N271,0)</f>
        <v>0</v>
      </c>
      <c r="BG271" s="105">
        <f>IF(U271="zákl. přenesená",N271,0)</f>
        <v>0</v>
      </c>
      <c r="BH271" s="105">
        <f>IF(U271="sníž. přenesená",N271,0)</f>
        <v>0</v>
      </c>
      <c r="BI271" s="105">
        <f>IF(U271="nulová",N271,0)</f>
        <v>0</v>
      </c>
      <c r="BJ271" s="19" t="s">
        <v>81</v>
      </c>
      <c r="BK271" s="105">
        <f>ROUND(L271*K271,2)</f>
        <v>0</v>
      </c>
      <c r="BL271" s="19" t="s">
        <v>372</v>
      </c>
      <c r="BM271" s="19" t="s">
        <v>437</v>
      </c>
    </row>
    <row r="272" spans="2:65" s="1" customFormat="1" ht="31.5" customHeight="1">
      <c r="B272" s="36"/>
      <c r="C272" s="160" t="s">
        <v>438</v>
      </c>
      <c r="D272" s="160" t="s">
        <v>150</v>
      </c>
      <c r="E272" s="161" t="s">
        <v>439</v>
      </c>
      <c r="F272" s="255" t="s">
        <v>440</v>
      </c>
      <c r="G272" s="255"/>
      <c r="H272" s="255"/>
      <c r="I272" s="255"/>
      <c r="J272" s="162" t="s">
        <v>182</v>
      </c>
      <c r="K272" s="163">
        <v>1.7999999999999999E-2</v>
      </c>
      <c r="L272" s="256">
        <v>0</v>
      </c>
      <c r="M272" s="257"/>
      <c r="N272" s="258">
        <f>ROUND(L272*K272,2)</f>
        <v>0</v>
      </c>
      <c r="O272" s="258"/>
      <c r="P272" s="258"/>
      <c r="Q272" s="258"/>
      <c r="R272" s="38"/>
      <c r="T272" s="164" t="s">
        <v>22</v>
      </c>
      <c r="U272" s="45" t="s">
        <v>41</v>
      </c>
      <c r="V272" s="37"/>
      <c r="W272" s="165">
        <f>V272*K272</f>
        <v>0</v>
      </c>
      <c r="X272" s="165">
        <v>0</v>
      </c>
      <c r="Y272" s="165">
        <f>X272*K272</f>
        <v>0</v>
      </c>
      <c r="Z272" s="165">
        <v>0</v>
      </c>
      <c r="AA272" s="166">
        <f>Z272*K272</f>
        <v>0</v>
      </c>
      <c r="AR272" s="19" t="s">
        <v>372</v>
      </c>
      <c r="AT272" s="19" t="s">
        <v>150</v>
      </c>
      <c r="AU272" s="19" t="s">
        <v>97</v>
      </c>
      <c r="AY272" s="19" t="s">
        <v>149</v>
      </c>
      <c r="BE272" s="105">
        <f>IF(U272="základní",N272,0)</f>
        <v>0</v>
      </c>
      <c r="BF272" s="105">
        <f>IF(U272="snížená",N272,0)</f>
        <v>0</v>
      </c>
      <c r="BG272" s="105">
        <f>IF(U272="zákl. přenesená",N272,0)</f>
        <v>0</v>
      </c>
      <c r="BH272" s="105">
        <f>IF(U272="sníž. přenesená",N272,0)</f>
        <v>0</v>
      </c>
      <c r="BI272" s="105">
        <f>IF(U272="nulová",N272,0)</f>
        <v>0</v>
      </c>
      <c r="BJ272" s="19" t="s">
        <v>81</v>
      </c>
      <c r="BK272" s="105">
        <f>ROUND(L272*K272,2)</f>
        <v>0</v>
      </c>
      <c r="BL272" s="19" t="s">
        <v>372</v>
      </c>
      <c r="BM272" s="19" t="s">
        <v>441</v>
      </c>
    </row>
    <row r="273" spans="2:65" s="9" customFormat="1" ht="29.85" customHeight="1">
      <c r="B273" s="149"/>
      <c r="C273" s="150"/>
      <c r="D273" s="159" t="s">
        <v>116</v>
      </c>
      <c r="E273" s="159"/>
      <c r="F273" s="159"/>
      <c r="G273" s="159"/>
      <c r="H273" s="159"/>
      <c r="I273" s="159"/>
      <c r="J273" s="159"/>
      <c r="K273" s="159"/>
      <c r="L273" s="159"/>
      <c r="M273" s="159"/>
      <c r="N273" s="277">
        <f>BK273</f>
        <v>0</v>
      </c>
      <c r="O273" s="278"/>
      <c r="P273" s="278"/>
      <c r="Q273" s="278"/>
      <c r="R273" s="152"/>
      <c r="T273" s="153"/>
      <c r="U273" s="150"/>
      <c r="V273" s="150"/>
      <c r="W273" s="154">
        <f>SUM(W274:W293)</f>
        <v>0</v>
      </c>
      <c r="X273" s="150"/>
      <c r="Y273" s="154">
        <f>SUM(Y274:Y293)</f>
        <v>0.14868000000000003</v>
      </c>
      <c r="Z273" s="150"/>
      <c r="AA273" s="155">
        <f>SUM(AA274:AA293)</f>
        <v>0</v>
      </c>
      <c r="AR273" s="156" t="s">
        <v>97</v>
      </c>
      <c r="AT273" s="157" t="s">
        <v>75</v>
      </c>
      <c r="AU273" s="157" t="s">
        <v>81</v>
      </c>
      <c r="AY273" s="156" t="s">
        <v>149</v>
      </c>
      <c r="BK273" s="158">
        <f>SUM(BK274:BK293)</f>
        <v>0</v>
      </c>
    </row>
    <row r="274" spans="2:65" s="1" customFormat="1" ht="31.5" customHeight="1">
      <c r="B274" s="36"/>
      <c r="C274" s="160" t="s">
        <v>442</v>
      </c>
      <c r="D274" s="160" t="s">
        <v>150</v>
      </c>
      <c r="E274" s="161" t="s">
        <v>443</v>
      </c>
      <c r="F274" s="255" t="s">
        <v>444</v>
      </c>
      <c r="G274" s="255"/>
      <c r="H274" s="255"/>
      <c r="I274" s="255"/>
      <c r="J274" s="162" t="s">
        <v>236</v>
      </c>
      <c r="K274" s="163">
        <v>4</v>
      </c>
      <c r="L274" s="256">
        <v>0</v>
      </c>
      <c r="M274" s="257"/>
      <c r="N274" s="258">
        <f>ROUND(L274*K274,2)</f>
        <v>0</v>
      </c>
      <c r="O274" s="258"/>
      <c r="P274" s="258"/>
      <c r="Q274" s="258"/>
      <c r="R274" s="38"/>
      <c r="T274" s="164" t="s">
        <v>22</v>
      </c>
      <c r="U274" s="45" t="s">
        <v>41</v>
      </c>
      <c r="V274" s="37"/>
      <c r="W274" s="165">
        <f>V274*K274</f>
        <v>0</v>
      </c>
      <c r="X274" s="165">
        <v>0</v>
      </c>
      <c r="Y274" s="165">
        <f>X274*K274</f>
        <v>0</v>
      </c>
      <c r="Z274" s="165">
        <v>0</v>
      </c>
      <c r="AA274" s="166">
        <f>Z274*K274</f>
        <v>0</v>
      </c>
      <c r="AR274" s="19" t="s">
        <v>372</v>
      </c>
      <c r="AT274" s="19" t="s">
        <v>150</v>
      </c>
      <c r="AU274" s="19" t="s">
        <v>97</v>
      </c>
      <c r="AY274" s="19" t="s">
        <v>149</v>
      </c>
      <c r="BE274" s="105">
        <f>IF(U274="základní",N274,0)</f>
        <v>0</v>
      </c>
      <c r="BF274" s="105">
        <f>IF(U274="snížená",N274,0)</f>
        <v>0</v>
      </c>
      <c r="BG274" s="105">
        <f>IF(U274="zákl. přenesená",N274,0)</f>
        <v>0</v>
      </c>
      <c r="BH274" s="105">
        <f>IF(U274="sníž. přenesená",N274,0)</f>
        <v>0</v>
      </c>
      <c r="BI274" s="105">
        <f>IF(U274="nulová",N274,0)</f>
        <v>0</v>
      </c>
      <c r="BJ274" s="19" t="s">
        <v>81</v>
      </c>
      <c r="BK274" s="105">
        <f>ROUND(L274*K274,2)</f>
        <v>0</v>
      </c>
      <c r="BL274" s="19" t="s">
        <v>372</v>
      </c>
      <c r="BM274" s="19" t="s">
        <v>445</v>
      </c>
    </row>
    <row r="275" spans="2:65" s="1" customFormat="1" ht="44.25" customHeight="1">
      <c r="B275" s="36"/>
      <c r="C275" s="175" t="s">
        <v>446</v>
      </c>
      <c r="D275" s="175" t="s">
        <v>205</v>
      </c>
      <c r="E275" s="176" t="s">
        <v>447</v>
      </c>
      <c r="F275" s="264" t="s">
        <v>448</v>
      </c>
      <c r="G275" s="264"/>
      <c r="H275" s="264"/>
      <c r="I275" s="264"/>
      <c r="J275" s="177" t="s">
        <v>236</v>
      </c>
      <c r="K275" s="178">
        <v>4</v>
      </c>
      <c r="L275" s="265">
        <v>0</v>
      </c>
      <c r="M275" s="266"/>
      <c r="N275" s="267">
        <f>ROUND(L275*K275,2)</f>
        <v>0</v>
      </c>
      <c r="O275" s="258"/>
      <c r="P275" s="258"/>
      <c r="Q275" s="258"/>
      <c r="R275" s="38"/>
      <c r="T275" s="164" t="s">
        <v>22</v>
      </c>
      <c r="U275" s="45" t="s">
        <v>41</v>
      </c>
      <c r="V275" s="37"/>
      <c r="W275" s="165">
        <f>V275*K275</f>
        <v>0</v>
      </c>
      <c r="X275" s="165">
        <v>4.1999999999999997E-3</v>
      </c>
      <c r="Y275" s="165">
        <f>X275*K275</f>
        <v>1.6799999999999999E-2</v>
      </c>
      <c r="Z275" s="165">
        <v>0</v>
      </c>
      <c r="AA275" s="166">
        <f>Z275*K275</f>
        <v>0</v>
      </c>
      <c r="AR275" s="19" t="s">
        <v>279</v>
      </c>
      <c r="AT275" s="19" t="s">
        <v>205</v>
      </c>
      <c r="AU275" s="19" t="s">
        <v>97</v>
      </c>
      <c r="AY275" s="19" t="s">
        <v>149</v>
      </c>
      <c r="BE275" s="105">
        <f>IF(U275="základní",N275,0)</f>
        <v>0</v>
      </c>
      <c r="BF275" s="105">
        <f>IF(U275="snížená",N275,0)</f>
        <v>0</v>
      </c>
      <c r="BG275" s="105">
        <f>IF(U275="zákl. přenesená",N275,0)</f>
        <v>0</v>
      </c>
      <c r="BH275" s="105">
        <f>IF(U275="sníž. přenesená",N275,0)</f>
        <v>0</v>
      </c>
      <c r="BI275" s="105">
        <f>IF(U275="nulová",N275,0)</f>
        <v>0</v>
      </c>
      <c r="BJ275" s="19" t="s">
        <v>81</v>
      </c>
      <c r="BK275" s="105">
        <f>ROUND(L275*K275,2)</f>
        <v>0</v>
      </c>
      <c r="BL275" s="19" t="s">
        <v>372</v>
      </c>
      <c r="BM275" s="19" t="s">
        <v>449</v>
      </c>
    </row>
    <row r="276" spans="2:65" s="1" customFormat="1" ht="31.5" customHeight="1">
      <c r="B276" s="36"/>
      <c r="C276" s="160" t="s">
        <v>450</v>
      </c>
      <c r="D276" s="160" t="s">
        <v>150</v>
      </c>
      <c r="E276" s="161" t="s">
        <v>451</v>
      </c>
      <c r="F276" s="255" t="s">
        <v>452</v>
      </c>
      <c r="G276" s="255"/>
      <c r="H276" s="255"/>
      <c r="I276" s="255"/>
      <c r="J276" s="162" t="s">
        <v>188</v>
      </c>
      <c r="K276" s="163">
        <v>95.7</v>
      </c>
      <c r="L276" s="256">
        <v>0</v>
      </c>
      <c r="M276" s="257"/>
      <c r="N276" s="258">
        <f>ROUND(L276*K276,2)</f>
        <v>0</v>
      </c>
      <c r="O276" s="258"/>
      <c r="P276" s="258"/>
      <c r="Q276" s="258"/>
      <c r="R276" s="38"/>
      <c r="T276" s="164" t="s">
        <v>22</v>
      </c>
      <c r="U276" s="45" t="s">
        <v>41</v>
      </c>
      <c r="V276" s="37"/>
      <c r="W276" s="165">
        <f>V276*K276</f>
        <v>0</v>
      </c>
      <c r="X276" s="165">
        <v>0</v>
      </c>
      <c r="Y276" s="165">
        <f>X276*K276</f>
        <v>0</v>
      </c>
      <c r="Z276" s="165">
        <v>0</v>
      </c>
      <c r="AA276" s="166">
        <f>Z276*K276</f>
        <v>0</v>
      </c>
      <c r="AR276" s="19" t="s">
        <v>372</v>
      </c>
      <c r="AT276" s="19" t="s">
        <v>150</v>
      </c>
      <c r="AU276" s="19" t="s">
        <v>97</v>
      </c>
      <c r="AY276" s="19" t="s">
        <v>149</v>
      </c>
      <c r="BE276" s="105">
        <f>IF(U276="základní",N276,0)</f>
        <v>0</v>
      </c>
      <c r="BF276" s="105">
        <f>IF(U276="snížená",N276,0)</f>
        <v>0</v>
      </c>
      <c r="BG276" s="105">
        <f>IF(U276="zákl. přenesená",N276,0)</f>
        <v>0</v>
      </c>
      <c r="BH276" s="105">
        <f>IF(U276="sníž. přenesená",N276,0)</f>
        <v>0</v>
      </c>
      <c r="BI276" s="105">
        <f>IF(U276="nulová",N276,0)</f>
        <v>0</v>
      </c>
      <c r="BJ276" s="19" t="s">
        <v>81</v>
      </c>
      <c r="BK276" s="105">
        <f>ROUND(L276*K276,2)</f>
        <v>0</v>
      </c>
      <c r="BL276" s="19" t="s">
        <v>372</v>
      </c>
      <c r="BM276" s="19" t="s">
        <v>453</v>
      </c>
    </row>
    <row r="277" spans="2:65" s="10" customFormat="1" ht="22.5" customHeight="1">
      <c r="B277" s="167"/>
      <c r="C277" s="168"/>
      <c r="D277" s="168"/>
      <c r="E277" s="169" t="s">
        <v>22</v>
      </c>
      <c r="F277" s="259" t="s">
        <v>454</v>
      </c>
      <c r="G277" s="260"/>
      <c r="H277" s="260"/>
      <c r="I277" s="260"/>
      <c r="J277" s="168"/>
      <c r="K277" s="170">
        <v>95.7</v>
      </c>
      <c r="L277" s="168"/>
      <c r="M277" s="168"/>
      <c r="N277" s="168"/>
      <c r="O277" s="168"/>
      <c r="P277" s="168"/>
      <c r="Q277" s="168"/>
      <c r="R277" s="171"/>
      <c r="T277" s="172"/>
      <c r="U277" s="168"/>
      <c r="V277" s="168"/>
      <c r="W277" s="168"/>
      <c r="X277" s="168"/>
      <c r="Y277" s="168"/>
      <c r="Z277" s="168"/>
      <c r="AA277" s="173"/>
      <c r="AT277" s="174" t="s">
        <v>157</v>
      </c>
      <c r="AU277" s="174" t="s">
        <v>97</v>
      </c>
      <c r="AV277" s="10" t="s">
        <v>97</v>
      </c>
      <c r="AW277" s="10" t="s">
        <v>34</v>
      </c>
      <c r="AX277" s="10" t="s">
        <v>81</v>
      </c>
      <c r="AY277" s="174" t="s">
        <v>149</v>
      </c>
    </row>
    <row r="278" spans="2:65" s="1" customFormat="1" ht="22.5" customHeight="1">
      <c r="B278" s="36"/>
      <c r="C278" s="175" t="s">
        <v>455</v>
      </c>
      <c r="D278" s="175" t="s">
        <v>205</v>
      </c>
      <c r="E278" s="176" t="s">
        <v>456</v>
      </c>
      <c r="F278" s="264" t="s">
        <v>457</v>
      </c>
      <c r="G278" s="264"/>
      <c r="H278" s="264"/>
      <c r="I278" s="264"/>
      <c r="J278" s="177" t="s">
        <v>458</v>
      </c>
      <c r="K278" s="178">
        <v>95.7</v>
      </c>
      <c r="L278" s="265">
        <v>0</v>
      </c>
      <c r="M278" s="266"/>
      <c r="N278" s="267">
        <f>ROUND(L278*K278,2)</f>
        <v>0</v>
      </c>
      <c r="O278" s="258"/>
      <c r="P278" s="258"/>
      <c r="Q278" s="258"/>
      <c r="R278" s="38"/>
      <c r="T278" s="164" t="s">
        <v>22</v>
      </c>
      <c r="U278" s="45" t="s">
        <v>41</v>
      </c>
      <c r="V278" s="37"/>
      <c r="W278" s="165">
        <f>V278*K278</f>
        <v>0</v>
      </c>
      <c r="X278" s="165">
        <v>1E-3</v>
      </c>
      <c r="Y278" s="165">
        <f>X278*K278</f>
        <v>9.5700000000000007E-2</v>
      </c>
      <c r="Z278" s="165">
        <v>0</v>
      </c>
      <c r="AA278" s="166">
        <f>Z278*K278</f>
        <v>0</v>
      </c>
      <c r="AR278" s="19" t="s">
        <v>279</v>
      </c>
      <c r="AT278" s="19" t="s">
        <v>205</v>
      </c>
      <c r="AU278" s="19" t="s">
        <v>97</v>
      </c>
      <c r="AY278" s="19" t="s">
        <v>149</v>
      </c>
      <c r="BE278" s="105">
        <f>IF(U278="základní",N278,0)</f>
        <v>0</v>
      </c>
      <c r="BF278" s="105">
        <f>IF(U278="snížená",N278,0)</f>
        <v>0</v>
      </c>
      <c r="BG278" s="105">
        <f>IF(U278="zákl. přenesená",N278,0)</f>
        <v>0</v>
      </c>
      <c r="BH278" s="105">
        <f>IF(U278="sníž. přenesená",N278,0)</f>
        <v>0</v>
      </c>
      <c r="BI278" s="105">
        <f>IF(U278="nulová",N278,0)</f>
        <v>0</v>
      </c>
      <c r="BJ278" s="19" t="s">
        <v>81</v>
      </c>
      <c r="BK278" s="105">
        <f>ROUND(L278*K278,2)</f>
        <v>0</v>
      </c>
      <c r="BL278" s="19" t="s">
        <v>372</v>
      </c>
      <c r="BM278" s="19" t="s">
        <v>459</v>
      </c>
    </row>
    <row r="279" spans="2:65" s="1" customFormat="1" ht="22.5" customHeight="1">
      <c r="B279" s="36"/>
      <c r="C279" s="175" t="s">
        <v>460</v>
      </c>
      <c r="D279" s="175" t="s">
        <v>205</v>
      </c>
      <c r="E279" s="176" t="s">
        <v>461</v>
      </c>
      <c r="F279" s="264" t="s">
        <v>462</v>
      </c>
      <c r="G279" s="264"/>
      <c r="H279" s="264"/>
      <c r="I279" s="264"/>
      <c r="J279" s="177" t="s">
        <v>236</v>
      </c>
      <c r="K279" s="178">
        <v>2</v>
      </c>
      <c r="L279" s="265">
        <v>0</v>
      </c>
      <c r="M279" s="266"/>
      <c r="N279" s="267">
        <f>ROUND(L279*K279,2)</f>
        <v>0</v>
      </c>
      <c r="O279" s="258"/>
      <c r="P279" s="258"/>
      <c r="Q279" s="258"/>
      <c r="R279" s="38"/>
      <c r="T279" s="164" t="s">
        <v>22</v>
      </c>
      <c r="U279" s="45" t="s">
        <v>41</v>
      </c>
      <c r="V279" s="37"/>
      <c r="W279" s="165">
        <f>V279*K279</f>
        <v>0</v>
      </c>
      <c r="X279" s="165">
        <v>2.3000000000000001E-4</v>
      </c>
      <c r="Y279" s="165">
        <f>X279*K279</f>
        <v>4.6000000000000001E-4</v>
      </c>
      <c r="Z279" s="165">
        <v>0</v>
      </c>
      <c r="AA279" s="166">
        <f>Z279*K279</f>
        <v>0</v>
      </c>
      <c r="AR279" s="19" t="s">
        <v>279</v>
      </c>
      <c r="AT279" s="19" t="s">
        <v>205</v>
      </c>
      <c r="AU279" s="19" t="s">
        <v>97</v>
      </c>
      <c r="AY279" s="19" t="s">
        <v>149</v>
      </c>
      <c r="BE279" s="105">
        <f>IF(U279="základní",N279,0)</f>
        <v>0</v>
      </c>
      <c r="BF279" s="105">
        <f>IF(U279="snížená",N279,0)</f>
        <v>0</v>
      </c>
      <c r="BG279" s="105">
        <f>IF(U279="zákl. přenesená",N279,0)</f>
        <v>0</v>
      </c>
      <c r="BH279" s="105">
        <f>IF(U279="sníž. přenesená",N279,0)</f>
        <v>0</v>
      </c>
      <c r="BI279" s="105">
        <f>IF(U279="nulová",N279,0)</f>
        <v>0</v>
      </c>
      <c r="BJ279" s="19" t="s">
        <v>81</v>
      </c>
      <c r="BK279" s="105">
        <f>ROUND(L279*K279,2)</f>
        <v>0</v>
      </c>
      <c r="BL279" s="19" t="s">
        <v>372</v>
      </c>
      <c r="BM279" s="19" t="s">
        <v>463</v>
      </c>
    </row>
    <row r="280" spans="2:65" s="1" customFormat="1" ht="31.5" customHeight="1">
      <c r="B280" s="36"/>
      <c r="C280" s="160" t="s">
        <v>464</v>
      </c>
      <c r="D280" s="160" t="s">
        <v>150</v>
      </c>
      <c r="E280" s="161" t="s">
        <v>465</v>
      </c>
      <c r="F280" s="255" t="s">
        <v>466</v>
      </c>
      <c r="G280" s="255"/>
      <c r="H280" s="255"/>
      <c r="I280" s="255"/>
      <c r="J280" s="162" t="s">
        <v>188</v>
      </c>
      <c r="K280" s="163">
        <v>23.6</v>
      </c>
      <c r="L280" s="256">
        <v>0</v>
      </c>
      <c r="M280" s="257"/>
      <c r="N280" s="258">
        <f>ROUND(L280*K280,2)</f>
        <v>0</v>
      </c>
      <c r="O280" s="258"/>
      <c r="P280" s="258"/>
      <c r="Q280" s="258"/>
      <c r="R280" s="38"/>
      <c r="T280" s="164" t="s">
        <v>22</v>
      </c>
      <c r="U280" s="45" t="s">
        <v>41</v>
      </c>
      <c r="V280" s="37"/>
      <c r="W280" s="165">
        <f>V280*K280</f>
        <v>0</v>
      </c>
      <c r="X280" s="165">
        <v>0</v>
      </c>
      <c r="Y280" s="165">
        <f>X280*K280</f>
        <v>0</v>
      </c>
      <c r="Z280" s="165">
        <v>0</v>
      </c>
      <c r="AA280" s="166">
        <f>Z280*K280</f>
        <v>0</v>
      </c>
      <c r="AR280" s="19" t="s">
        <v>372</v>
      </c>
      <c r="AT280" s="19" t="s">
        <v>150</v>
      </c>
      <c r="AU280" s="19" t="s">
        <v>97</v>
      </c>
      <c r="AY280" s="19" t="s">
        <v>149</v>
      </c>
      <c r="BE280" s="105">
        <f>IF(U280="základní",N280,0)</f>
        <v>0</v>
      </c>
      <c r="BF280" s="105">
        <f>IF(U280="snížená",N280,0)</f>
        <v>0</v>
      </c>
      <c r="BG280" s="105">
        <f>IF(U280="zákl. přenesená",N280,0)</f>
        <v>0</v>
      </c>
      <c r="BH280" s="105">
        <f>IF(U280="sníž. přenesená",N280,0)</f>
        <v>0</v>
      </c>
      <c r="BI280" s="105">
        <f>IF(U280="nulová",N280,0)</f>
        <v>0</v>
      </c>
      <c r="BJ280" s="19" t="s">
        <v>81</v>
      </c>
      <c r="BK280" s="105">
        <f>ROUND(L280*K280,2)</f>
        <v>0</v>
      </c>
      <c r="BL280" s="19" t="s">
        <v>372</v>
      </c>
      <c r="BM280" s="19" t="s">
        <v>467</v>
      </c>
    </row>
    <row r="281" spans="2:65" s="10" customFormat="1" ht="22.5" customHeight="1">
      <c r="B281" s="167"/>
      <c r="C281" s="168"/>
      <c r="D281" s="168"/>
      <c r="E281" s="169" t="s">
        <v>22</v>
      </c>
      <c r="F281" s="259" t="s">
        <v>468</v>
      </c>
      <c r="G281" s="260"/>
      <c r="H281" s="260"/>
      <c r="I281" s="260"/>
      <c r="J281" s="168"/>
      <c r="K281" s="170">
        <v>23.6</v>
      </c>
      <c r="L281" s="168"/>
      <c r="M281" s="168"/>
      <c r="N281" s="168"/>
      <c r="O281" s="168"/>
      <c r="P281" s="168"/>
      <c r="Q281" s="168"/>
      <c r="R281" s="171"/>
      <c r="T281" s="172"/>
      <c r="U281" s="168"/>
      <c r="V281" s="168"/>
      <c r="W281" s="168"/>
      <c r="X281" s="168"/>
      <c r="Y281" s="168"/>
      <c r="Z281" s="168"/>
      <c r="AA281" s="173"/>
      <c r="AT281" s="174" t="s">
        <v>157</v>
      </c>
      <c r="AU281" s="174" t="s">
        <v>97</v>
      </c>
      <c r="AV281" s="10" t="s">
        <v>97</v>
      </c>
      <c r="AW281" s="10" t="s">
        <v>34</v>
      </c>
      <c r="AX281" s="10" t="s">
        <v>81</v>
      </c>
      <c r="AY281" s="174" t="s">
        <v>149</v>
      </c>
    </row>
    <row r="282" spans="2:65" s="1" customFormat="1" ht="22.5" customHeight="1">
      <c r="B282" s="36"/>
      <c r="C282" s="175" t="s">
        <v>469</v>
      </c>
      <c r="D282" s="175" t="s">
        <v>205</v>
      </c>
      <c r="E282" s="176" t="s">
        <v>470</v>
      </c>
      <c r="F282" s="264" t="s">
        <v>471</v>
      </c>
      <c r="G282" s="264"/>
      <c r="H282" s="264"/>
      <c r="I282" s="264"/>
      <c r="J282" s="177" t="s">
        <v>458</v>
      </c>
      <c r="K282" s="178">
        <v>23.6</v>
      </c>
      <c r="L282" s="265">
        <v>0</v>
      </c>
      <c r="M282" s="266"/>
      <c r="N282" s="267">
        <f>ROUND(L282*K282,2)</f>
        <v>0</v>
      </c>
      <c r="O282" s="258"/>
      <c r="P282" s="258"/>
      <c r="Q282" s="258"/>
      <c r="R282" s="38"/>
      <c r="T282" s="164" t="s">
        <v>22</v>
      </c>
      <c r="U282" s="45" t="s">
        <v>41</v>
      </c>
      <c r="V282" s="37"/>
      <c r="W282" s="165">
        <f>V282*K282</f>
        <v>0</v>
      </c>
      <c r="X282" s="165">
        <v>1E-3</v>
      </c>
      <c r="Y282" s="165">
        <f>X282*K282</f>
        <v>2.3600000000000003E-2</v>
      </c>
      <c r="Z282" s="165">
        <v>0</v>
      </c>
      <c r="AA282" s="166">
        <f>Z282*K282</f>
        <v>0</v>
      </c>
      <c r="AR282" s="19" t="s">
        <v>279</v>
      </c>
      <c r="AT282" s="19" t="s">
        <v>205</v>
      </c>
      <c r="AU282" s="19" t="s">
        <v>97</v>
      </c>
      <c r="AY282" s="19" t="s">
        <v>149</v>
      </c>
      <c r="BE282" s="105">
        <f>IF(U282="základní",N282,0)</f>
        <v>0</v>
      </c>
      <c r="BF282" s="105">
        <f>IF(U282="snížená",N282,0)</f>
        <v>0</v>
      </c>
      <c r="BG282" s="105">
        <f>IF(U282="zákl. přenesená",N282,0)</f>
        <v>0</v>
      </c>
      <c r="BH282" s="105">
        <f>IF(U282="sníž. přenesená",N282,0)</f>
        <v>0</v>
      </c>
      <c r="BI282" s="105">
        <f>IF(U282="nulová",N282,0)</f>
        <v>0</v>
      </c>
      <c r="BJ282" s="19" t="s">
        <v>81</v>
      </c>
      <c r="BK282" s="105">
        <f>ROUND(L282*K282,2)</f>
        <v>0</v>
      </c>
      <c r="BL282" s="19" t="s">
        <v>372</v>
      </c>
      <c r="BM282" s="19" t="s">
        <v>472</v>
      </c>
    </row>
    <row r="283" spans="2:65" s="1" customFormat="1" ht="22.5" customHeight="1">
      <c r="B283" s="36"/>
      <c r="C283" s="37"/>
      <c r="D283" s="37"/>
      <c r="E283" s="37"/>
      <c r="F283" s="272" t="s">
        <v>473</v>
      </c>
      <c r="G283" s="273"/>
      <c r="H283" s="273"/>
      <c r="I283" s="273"/>
      <c r="J283" s="37"/>
      <c r="K283" s="37"/>
      <c r="L283" s="37"/>
      <c r="M283" s="37"/>
      <c r="N283" s="37"/>
      <c r="O283" s="37"/>
      <c r="P283" s="37"/>
      <c r="Q283" s="37"/>
      <c r="R283" s="38"/>
      <c r="T283" s="135"/>
      <c r="U283" s="37"/>
      <c r="V283" s="37"/>
      <c r="W283" s="37"/>
      <c r="X283" s="37"/>
      <c r="Y283" s="37"/>
      <c r="Z283" s="37"/>
      <c r="AA283" s="79"/>
      <c r="AT283" s="19" t="s">
        <v>474</v>
      </c>
      <c r="AU283" s="19" t="s">
        <v>97</v>
      </c>
    </row>
    <row r="284" spans="2:65" s="1" customFormat="1" ht="22.5" customHeight="1">
      <c r="B284" s="36"/>
      <c r="C284" s="175" t="s">
        <v>475</v>
      </c>
      <c r="D284" s="175" t="s">
        <v>205</v>
      </c>
      <c r="E284" s="176" t="s">
        <v>476</v>
      </c>
      <c r="F284" s="264" t="s">
        <v>477</v>
      </c>
      <c r="G284" s="264"/>
      <c r="H284" s="264"/>
      <c r="I284" s="264"/>
      <c r="J284" s="177" t="s">
        <v>236</v>
      </c>
      <c r="K284" s="178">
        <v>10</v>
      </c>
      <c r="L284" s="265">
        <v>0</v>
      </c>
      <c r="M284" s="266"/>
      <c r="N284" s="267">
        <f t="shared" ref="N284:N293" si="15">ROUND(L284*K284,2)</f>
        <v>0</v>
      </c>
      <c r="O284" s="258"/>
      <c r="P284" s="258"/>
      <c r="Q284" s="258"/>
      <c r="R284" s="38"/>
      <c r="T284" s="164" t="s">
        <v>22</v>
      </c>
      <c r="U284" s="45" t="s">
        <v>41</v>
      </c>
      <c r="V284" s="37"/>
      <c r="W284" s="165">
        <f t="shared" ref="W284:W293" si="16">V284*K284</f>
        <v>0</v>
      </c>
      <c r="X284" s="165">
        <v>1.3999999999999999E-4</v>
      </c>
      <c r="Y284" s="165">
        <f t="shared" ref="Y284:Y293" si="17">X284*K284</f>
        <v>1.3999999999999998E-3</v>
      </c>
      <c r="Z284" s="165">
        <v>0</v>
      </c>
      <c r="AA284" s="166">
        <f t="shared" ref="AA284:AA293" si="18">Z284*K284</f>
        <v>0</v>
      </c>
      <c r="AR284" s="19" t="s">
        <v>279</v>
      </c>
      <c r="AT284" s="19" t="s">
        <v>205</v>
      </c>
      <c r="AU284" s="19" t="s">
        <v>97</v>
      </c>
      <c r="AY284" s="19" t="s">
        <v>149</v>
      </c>
      <c r="BE284" s="105">
        <f t="shared" ref="BE284:BE293" si="19">IF(U284="základní",N284,0)</f>
        <v>0</v>
      </c>
      <c r="BF284" s="105">
        <f t="shared" ref="BF284:BF293" si="20">IF(U284="snížená",N284,0)</f>
        <v>0</v>
      </c>
      <c r="BG284" s="105">
        <f t="shared" ref="BG284:BG293" si="21">IF(U284="zákl. přenesená",N284,0)</f>
        <v>0</v>
      </c>
      <c r="BH284" s="105">
        <f t="shared" ref="BH284:BH293" si="22">IF(U284="sníž. přenesená",N284,0)</f>
        <v>0</v>
      </c>
      <c r="BI284" s="105">
        <f t="shared" ref="BI284:BI293" si="23">IF(U284="nulová",N284,0)</f>
        <v>0</v>
      </c>
      <c r="BJ284" s="19" t="s">
        <v>81</v>
      </c>
      <c r="BK284" s="105">
        <f t="shared" ref="BK284:BK293" si="24">ROUND(L284*K284,2)</f>
        <v>0</v>
      </c>
      <c r="BL284" s="19" t="s">
        <v>372</v>
      </c>
      <c r="BM284" s="19" t="s">
        <v>478</v>
      </c>
    </row>
    <row r="285" spans="2:65" s="1" customFormat="1" ht="22.5" customHeight="1">
      <c r="B285" s="36"/>
      <c r="C285" s="175" t="s">
        <v>479</v>
      </c>
      <c r="D285" s="175" t="s">
        <v>205</v>
      </c>
      <c r="E285" s="176" t="s">
        <v>480</v>
      </c>
      <c r="F285" s="264" t="s">
        <v>481</v>
      </c>
      <c r="G285" s="264"/>
      <c r="H285" s="264"/>
      <c r="I285" s="264"/>
      <c r="J285" s="177" t="s">
        <v>236</v>
      </c>
      <c r="K285" s="178">
        <v>2</v>
      </c>
      <c r="L285" s="265">
        <v>0</v>
      </c>
      <c r="M285" s="266"/>
      <c r="N285" s="267">
        <f t="shared" si="15"/>
        <v>0</v>
      </c>
      <c r="O285" s="258"/>
      <c r="P285" s="258"/>
      <c r="Q285" s="258"/>
      <c r="R285" s="38"/>
      <c r="T285" s="164" t="s">
        <v>22</v>
      </c>
      <c r="U285" s="45" t="s">
        <v>41</v>
      </c>
      <c r="V285" s="37"/>
      <c r="W285" s="165">
        <f t="shared" si="16"/>
        <v>0</v>
      </c>
      <c r="X285" s="165">
        <v>4.1999999999999997E-3</v>
      </c>
      <c r="Y285" s="165">
        <f t="shared" si="17"/>
        <v>8.3999999999999995E-3</v>
      </c>
      <c r="Z285" s="165">
        <v>0</v>
      </c>
      <c r="AA285" s="166">
        <f t="shared" si="18"/>
        <v>0</v>
      </c>
      <c r="AR285" s="19" t="s">
        <v>279</v>
      </c>
      <c r="AT285" s="19" t="s">
        <v>205</v>
      </c>
      <c r="AU285" s="19" t="s">
        <v>97</v>
      </c>
      <c r="AY285" s="19" t="s">
        <v>149</v>
      </c>
      <c r="BE285" s="105">
        <f t="shared" si="19"/>
        <v>0</v>
      </c>
      <c r="BF285" s="105">
        <f t="shared" si="20"/>
        <v>0</v>
      </c>
      <c r="BG285" s="105">
        <f t="shared" si="21"/>
        <v>0</v>
      </c>
      <c r="BH285" s="105">
        <f t="shared" si="22"/>
        <v>0</v>
      </c>
      <c r="BI285" s="105">
        <f t="shared" si="23"/>
        <v>0</v>
      </c>
      <c r="BJ285" s="19" t="s">
        <v>81</v>
      </c>
      <c r="BK285" s="105">
        <f t="shared" si="24"/>
        <v>0</v>
      </c>
      <c r="BL285" s="19" t="s">
        <v>372</v>
      </c>
      <c r="BM285" s="19" t="s">
        <v>482</v>
      </c>
    </row>
    <row r="286" spans="2:65" s="1" customFormat="1" ht="22.5" customHeight="1">
      <c r="B286" s="36"/>
      <c r="C286" s="175" t="s">
        <v>483</v>
      </c>
      <c r="D286" s="175" t="s">
        <v>205</v>
      </c>
      <c r="E286" s="176" t="s">
        <v>484</v>
      </c>
      <c r="F286" s="264" t="s">
        <v>485</v>
      </c>
      <c r="G286" s="264"/>
      <c r="H286" s="264"/>
      <c r="I286" s="264"/>
      <c r="J286" s="177" t="s">
        <v>236</v>
      </c>
      <c r="K286" s="178">
        <v>6</v>
      </c>
      <c r="L286" s="265">
        <v>0</v>
      </c>
      <c r="M286" s="266"/>
      <c r="N286" s="267">
        <f t="shared" si="15"/>
        <v>0</v>
      </c>
      <c r="O286" s="258"/>
      <c r="P286" s="258"/>
      <c r="Q286" s="258"/>
      <c r="R286" s="38"/>
      <c r="T286" s="164" t="s">
        <v>22</v>
      </c>
      <c r="U286" s="45" t="s">
        <v>41</v>
      </c>
      <c r="V286" s="37"/>
      <c r="W286" s="165">
        <f t="shared" si="16"/>
        <v>0</v>
      </c>
      <c r="X286" s="165">
        <v>3.2000000000000003E-4</v>
      </c>
      <c r="Y286" s="165">
        <f t="shared" si="17"/>
        <v>1.9200000000000003E-3</v>
      </c>
      <c r="Z286" s="165">
        <v>0</v>
      </c>
      <c r="AA286" s="166">
        <f t="shared" si="18"/>
        <v>0</v>
      </c>
      <c r="AR286" s="19" t="s">
        <v>279</v>
      </c>
      <c r="AT286" s="19" t="s">
        <v>205</v>
      </c>
      <c r="AU286" s="19" t="s">
        <v>97</v>
      </c>
      <c r="AY286" s="19" t="s">
        <v>149</v>
      </c>
      <c r="BE286" s="105">
        <f t="shared" si="19"/>
        <v>0</v>
      </c>
      <c r="BF286" s="105">
        <f t="shared" si="20"/>
        <v>0</v>
      </c>
      <c r="BG286" s="105">
        <f t="shared" si="21"/>
        <v>0</v>
      </c>
      <c r="BH286" s="105">
        <f t="shared" si="22"/>
        <v>0</v>
      </c>
      <c r="BI286" s="105">
        <f t="shared" si="23"/>
        <v>0</v>
      </c>
      <c r="BJ286" s="19" t="s">
        <v>81</v>
      </c>
      <c r="BK286" s="105">
        <f t="shared" si="24"/>
        <v>0</v>
      </c>
      <c r="BL286" s="19" t="s">
        <v>372</v>
      </c>
      <c r="BM286" s="19" t="s">
        <v>486</v>
      </c>
    </row>
    <row r="287" spans="2:65" s="1" customFormat="1" ht="22.5" customHeight="1">
      <c r="B287" s="36"/>
      <c r="C287" s="175" t="s">
        <v>487</v>
      </c>
      <c r="D287" s="175" t="s">
        <v>205</v>
      </c>
      <c r="E287" s="176" t="s">
        <v>488</v>
      </c>
      <c r="F287" s="264" t="s">
        <v>489</v>
      </c>
      <c r="G287" s="264"/>
      <c r="H287" s="264"/>
      <c r="I287" s="264"/>
      <c r="J287" s="177" t="s">
        <v>236</v>
      </c>
      <c r="K287" s="178">
        <v>2</v>
      </c>
      <c r="L287" s="265">
        <v>0</v>
      </c>
      <c r="M287" s="266"/>
      <c r="N287" s="267">
        <f t="shared" si="15"/>
        <v>0</v>
      </c>
      <c r="O287" s="258"/>
      <c r="P287" s="258"/>
      <c r="Q287" s="258"/>
      <c r="R287" s="38"/>
      <c r="T287" s="164" t="s">
        <v>22</v>
      </c>
      <c r="U287" s="45" t="s">
        <v>41</v>
      </c>
      <c r="V287" s="37"/>
      <c r="W287" s="165">
        <f t="shared" si="16"/>
        <v>0</v>
      </c>
      <c r="X287" s="165">
        <v>0</v>
      </c>
      <c r="Y287" s="165">
        <f t="shared" si="17"/>
        <v>0</v>
      </c>
      <c r="Z287" s="165">
        <v>0</v>
      </c>
      <c r="AA287" s="166">
        <f t="shared" si="18"/>
        <v>0</v>
      </c>
      <c r="AR287" s="19" t="s">
        <v>279</v>
      </c>
      <c r="AT287" s="19" t="s">
        <v>205</v>
      </c>
      <c r="AU287" s="19" t="s">
        <v>97</v>
      </c>
      <c r="AY287" s="19" t="s">
        <v>149</v>
      </c>
      <c r="BE287" s="105">
        <f t="shared" si="19"/>
        <v>0</v>
      </c>
      <c r="BF287" s="105">
        <f t="shared" si="20"/>
        <v>0</v>
      </c>
      <c r="BG287" s="105">
        <f t="shared" si="21"/>
        <v>0</v>
      </c>
      <c r="BH287" s="105">
        <f t="shared" si="22"/>
        <v>0</v>
      </c>
      <c r="BI287" s="105">
        <f t="shared" si="23"/>
        <v>0</v>
      </c>
      <c r="BJ287" s="19" t="s">
        <v>81</v>
      </c>
      <c r="BK287" s="105">
        <f t="shared" si="24"/>
        <v>0</v>
      </c>
      <c r="BL287" s="19" t="s">
        <v>372</v>
      </c>
      <c r="BM287" s="19" t="s">
        <v>490</v>
      </c>
    </row>
    <row r="288" spans="2:65" s="1" customFormat="1" ht="22.5" customHeight="1">
      <c r="B288" s="36"/>
      <c r="C288" s="175" t="s">
        <v>491</v>
      </c>
      <c r="D288" s="175" t="s">
        <v>205</v>
      </c>
      <c r="E288" s="176" t="s">
        <v>492</v>
      </c>
      <c r="F288" s="264" t="s">
        <v>493</v>
      </c>
      <c r="G288" s="264"/>
      <c r="H288" s="264"/>
      <c r="I288" s="264"/>
      <c r="J288" s="177" t="s">
        <v>236</v>
      </c>
      <c r="K288" s="178">
        <v>2</v>
      </c>
      <c r="L288" s="265">
        <v>0</v>
      </c>
      <c r="M288" s="266"/>
      <c r="N288" s="267">
        <f t="shared" si="15"/>
        <v>0</v>
      </c>
      <c r="O288" s="258"/>
      <c r="P288" s="258"/>
      <c r="Q288" s="258"/>
      <c r="R288" s="38"/>
      <c r="T288" s="164" t="s">
        <v>22</v>
      </c>
      <c r="U288" s="45" t="s">
        <v>41</v>
      </c>
      <c r="V288" s="37"/>
      <c r="W288" s="165">
        <f t="shared" si="16"/>
        <v>0</v>
      </c>
      <c r="X288" s="165">
        <v>2.0000000000000001E-4</v>
      </c>
      <c r="Y288" s="165">
        <f t="shared" si="17"/>
        <v>4.0000000000000002E-4</v>
      </c>
      <c r="Z288" s="165">
        <v>0</v>
      </c>
      <c r="AA288" s="166">
        <f t="shared" si="18"/>
        <v>0</v>
      </c>
      <c r="AR288" s="19" t="s">
        <v>279</v>
      </c>
      <c r="AT288" s="19" t="s">
        <v>205</v>
      </c>
      <c r="AU288" s="19" t="s">
        <v>97</v>
      </c>
      <c r="AY288" s="19" t="s">
        <v>149</v>
      </c>
      <c r="BE288" s="105">
        <f t="shared" si="19"/>
        <v>0</v>
      </c>
      <c r="BF288" s="105">
        <f t="shared" si="20"/>
        <v>0</v>
      </c>
      <c r="BG288" s="105">
        <f t="shared" si="21"/>
        <v>0</v>
      </c>
      <c r="BH288" s="105">
        <f t="shared" si="22"/>
        <v>0</v>
      </c>
      <c r="BI288" s="105">
        <f t="shared" si="23"/>
        <v>0</v>
      </c>
      <c r="BJ288" s="19" t="s">
        <v>81</v>
      </c>
      <c r="BK288" s="105">
        <f t="shared" si="24"/>
        <v>0</v>
      </c>
      <c r="BL288" s="19" t="s">
        <v>372</v>
      </c>
      <c r="BM288" s="19" t="s">
        <v>494</v>
      </c>
    </row>
    <row r="289" spans="2:65" s="1" customFormat="1" ht="22.5" customHeight="1">
      <c r="B289" s="36"/>
      <c r="C289" s="160" t="s">
        <v>495</v>
      </c>
      <c r="D289" s="160" t="s">
        <v>150</v>
      </c>
      <c r="E289" s="161" t="s">
        <v>496</v>
      </c>
      <c r="F289" s="255" t="s">
        <v>497</v>
      </c>
      <c r="G289" s="255"/>
      <c r="H289" s="255"/>
      <c r="I289" s="255"/>
      <c r="J289" s="162" t="s">
        <v>236</v>
      </c>
      <c r="K289" s="163">
        <v>2</v>
      </c>
      <c r="L289" s="256">
        <v>0</v>
      </c>
      <c r="M289" s="257"/>
      <c r="N289" s="258">
        <f t="shared" si="15"/>
        <v>0</v>
      </c>
      <c r="O289" s="258"/>
      <c r="P289" s="258"/>
      <c r="Q289" s="258"/>
      <c r="R289" s="38"/>
      <c r="T289" s="164" t="s">
        <v>22</v>
      </c>
      <c r="U289" s="45" t="s">
        <v>41</v>
      </c>
      <c r="V289" s="37"/>
      <c r="W289" s="165">
        <f t="shared" si="16"/>
        <v>0</v>
      </c>
      <c r="X289" s="165">
        <v>0</v>
      </c>
      <c r="Y289" s="165">
        <f t="shared" si="17"/>
        <v>0</v>
      </c>
      <c r="Z289" s="165">
        <v>0</v>
      </c>
      <c r="AA289" s="166">
        <f t="shared" si="18"/>
        <v>0</v>
      </c>
      <c r="AR289" s="19" t="s">
        <v>372</v>
      </c>
      <c r="AT289" s="19" t="s">
        <v>150</v>
      </c>
      <c r="AU289" s="19" t="s">
        <v>97</v>
      </c>
      <c r="AY289" s="19" t="s">
        <v>149</v>
      </c>
      <c r="BE289" s="105">
        <f t="shared" si="19"/>
        <v>0</v>
      </c>
      <c r="BF289" s="105">
        <f t="shared" si="20"/>
        <v>0</v>
      </c>
      <c r="BG289" s="105">
        <f t="shared" si="21"/>
        <v>0</v>
      </c>
      <c r="BH289" s="105">
        <f t="shared" si="22"/>
        <v>0</v>
      </c>
      <c r="BI289" s="105">
        <f t="shared" si="23"/>
        <v>0</v>
      </c>
      <c r="BJ289" s="19" t="s">
        <v>81</v>
      </c>
      <c r="BK289" s="105">
        <f t="shared" si="24"/>
        <v>0</v>
      </c>
      <c r="BL289" s="19" t="s">
        <v>372</v>
      </c>
      <c r="BM289" s="19" t="s">
        <v>498</v>
      </c>
    </row>
    <row r="290" spans="2:65" s="1" customFormat="1" ht="22.5" customHeight="1">
      <c r="B290" s="36"/>
      <c r="C290" s="160" t="s">
        <v>499</v>
      </c>
      <c r="D290" s="160" t="s">
        <v>150</v>
      </c>
      <c r="E290" s="161" t="s">
        <v>500</v>
      </c>
      <c r="F290" s="255" t="s">
        <v>501</v>
      </c>
      <c r="G290" s="255"/>
      <c r="H290" s="255"/>
      <c r="I290" s="255"/>
      <c r="J290" s="162" t="s">
        <v>236</v>
      </c>
      <c r="K290" s="163">
        <v>1</v>
      </c>
      <c r="L290" s="256">
        <v>0</v>
      </c>
      <c r="M290" s="257"/>
      <c r="N290" s="258">
        <f t="shared" si="15"/>
        <v>0</v>
      </c>
      <c r="O290" s="258"/>
      <c r="P290" s="258"/>
      <c r="Q290" s="258"/>
      <c r="R290" s="38"/>
      <c r="T290" s="164" t="s">
        <v>22</v>
      </c>
      <c r="U290" s="45" t="s">
        <v>41</v>
      </c>
      <c r="V290" s="37"/>
      <c r="W290" s="165">
        <f t="shared" si="16"/>
        <v>0</v>
      </c>
      <c r="X290" s="165">
        <v>0</v>
      </c>
      <c r="Y290" s="165">
        <f t="shared" si="17"/>
        <v>0</v>
      </c>
      <c r="Z290" s="165">
        <v>0</v>
      </c>
      <c r="AA290" s="166">
        <f t="shared" si="18"/>
        <v>0</v>
      </c>
      <c r="AR290" s="19" t="s">
        <v>372</v>
      </c>
      <c r="AT290" s="19" t="s">
        <v>150</v>
      </c>
      <c r="AU290" s="19" t="s">
        <v>97</v>
      </c>
      <c r="AY290" s="19" t="s">
        <v>149</v>
      </c>
      <c r="BE290" s="105">
        <f t="shared" si="19"/>
        <v>0</v>
      </c>
      <c r="BF290" s="105">
        <f t="shared" si="20"/>
        <v>0</v>
      </c>
      <c r="BG290" s="105">
        <f t="shared" si="21"/>
        <v>0</v>
      </c>
      <c r="BH290" s="105">
        <f t="shared" si="22"/>
        <v>0</v>
      </c>
      <c r="BI290" s="105">
        <f t="shared" si="23"/>
        <v>0</v>
      </c>
      <c r="BJ290" s="19" t="s">
        <v>81</v>
      </c>
      <c r="BK290" s="105">
        <f t="shared" si="24"/>
        <v>0</v>
      </c>
      <c r="BL290" s="19" t="s">
        <v>372</v>
      </c>
      <c r="BM290" s="19" t="s">
        <v>502</v>
      </c>
    </row>
    <row r="291" spans="2:65" s="1" customFormat="1" ht="22.5" customHeight="1">
      <c r="B291" s="36"/>
      <c r="C291" s="160" t="s">
        <v>503</v>
      </c>
      <c r="D291" s="160" t="s">
        <v>150</v>
      </c>
      <c r="E291" s="161" t="s">
        <v>504</v>
      </c>
      <c r="F291" s="255" t="s">
        <v>505</v>
      </c>
      <c r="G291" s="255"/>
      <c r="H291" s="255"/>
      <c r="I291" s="255"/>
      <c r="J291" s="162" t="s">
        <v>506</v>
      </c>
      <c r="K291" s="163">
        <v>1</v>
      </c>
      <c r="L291" s="256">
        <v>0</v>
      </c>
      <c r="M291" s="257"/>
      <c r="N291" s="258">
        <f t="shared" si="15"/>
        <v>0</v>
      </c>
      <c r="O291" s="258"/>
      <c r="P291" s="258"/>
      <c r="Q291" s="258"/>
      <c r="R291" s="38"/>
      <c r="T291" s="164" t="s">
        <v>22</v>
      </c>
      <c r="U291" s="45" t="s">
        <v>41</v>
      </c>
      <c r="V291" s="37"/>
      <c r="W291" s="165">
        <f t="shared" si="16"/>
        <v>0</v>
      </c>
      <c r="X291" s="165">
        <v>0</v>
      </c>
      <c r="Y291" s="165">
        <f t="shared" si="17"/>
        <v>0</v>
      </c>
      <c r="Z291" s="165">
        <v>0</v>
      </c>
      <c r="AA291" s="166">
        <f t="shared" si="18"/>
        <v>0</v>
      </c>
      <c r="AR291" s="19" t="s">
        <v>372</v>
      </c>
      <c r="AT291" s="19" t="s">
        <v>150</v>
      </c>
      <c r="AU291" s="19" t="s">
        <v>97</v>
      </c>
      <c r="AY291" s="19" t="s">
        <v>149</v>
      </c>
      <c r="BE291" s="105">
        <f t="shared" si="19"/>
        <v>0</v>
      </c>
      <c r="BF291" s="105">
        <f t="shared" si="20"/>
        <v>0</v>
      </c>
      <c r="BG291" s="105">
        <f t="shared" si="21"/>
        <v>0</v>
      </c>
      <c r="BH291" s="105">
        <f t="shared" si="22"/>
        <v>0</v>
      </c>
      <c r="BI291" s="105">
        <f t="shared" si="23"/>
        <v>0</v>
      </c>
      <c r="BJ291" s="19" t="s">
        <v>81</v>
      </c>
      <c r="BK291" s="105">
        <f t="shared" si="24"/>
        <v>0</v>
      </c>
      <c r="BL291" s="19" t="s">
        <v>372</v>
      </c>
      <c r="BM291" s="19" t="s">
        <v>507</v>
      </c>
    </row>
    <row r="292" spans="2:65" s="1" customFormat="1" ht="31.5" customHeight="1">
      <c r="B292" s="36"/>
      <c r="C292" s="160" t="s">
        <v>508</v>
      </c>
      <c r="D292" s="160" t="s">
        <v>150</v>
      </c>
      <c r="E292" s="161" t="s">
        <v>509</v>
      </c>
      <c r="F292" s="255" t="s">
        <v>510</v>
      </c>
      <c r="G292" s="255"/>
      <c r="H292" s="255"/>
      <c r="I292" s="255"/>
      <c r="J292" s="162" t="s">
        <v>506</v>
      </c>
      <c r="K292" s="163">
        <v>4</v>
      </c>
      <c r="L292" s="256">
        <v>0</v>
      </c>
      <c r="M292" s="257"/>
      <c r="N292" s="258">
        <f t="shared" si="15"/>
        <v>0</v>
      </c>
      <c r="O292" s="258"/>
      <c r="P292" s="258"/>
      <c r="Q292" s="258"/>
      <c r="R292" s="38"/>
      <c r="T292" s="164" t="s">
        <v>22</v>
      </c>
      <c r="U292" s="45" t="s">
        <v>41</v>
      </c>
      <c r="V292" s="37"/>
      <c r="W292" s="165">
        <f t="shared" si="16"/>
        <v>0</v>
      </c>
      <c r="X292" s="165">
        <v>0</v>
      </c>
      <c r="Y292" s="165">
        <f t="shared" si="17"/>
        <v>0</v>
      </c>
      <c r="Z292" s="165">
        <v>0</v>
      </c>
      <c r="AA292" s="166">
        <f t="shared" si="18"/>
        <v>0</v>
      </c>
      <c r="AR292" s="19" t="s">
        <v>372</v>
      </c>
      <c r="AT292" s="19" t="s">
        <v>150</v>
      </c>
      <c r="AU292" s="19" t="s">
        <v>97</v>
      </c>
      <c r="AY292" s="19" t="s">
        <v>149</v>
      </c>
      <c r="BE292" s="105">
        <f t="shared" si="19"/>
        <v>0</v>
      </c>
      <c r="BF292" s="105">
        <f t="shared" si="20"/>
        <v>0</v>
      </c>
      <c r="BG292" s="105">
        <f t="shared" si="21"/>
        <v>0</v>
      </c>
      <c r="BH292" s="105">
        <f t="shared" si="22"/>
        <v>0</v>
      </c>
      <c r="BI292" s="105">
        <f t="shared" si="23"/>
        <v>0</v>
      </c>
      <c r="BJ292" s="19" t="s">
        <v>81</v>
      </c>
      <c r="BK292" s="105">
        <f t="shared" si="24"/>
        <v>0</v>
      </c>
      <c r="BL292" s="19" t="s">
        <v>372</v>
      </c>
      <c r="BM292" s="19" t="s">
        <v>511</v>
      </c>
    </row>
    <row r="293" spans="2:65" s="1" customFormat="1" ht="31.5" customHeight="1">
      <c r="B293" s="36"/>
      <c r="C293" s="160" t="s">
        <v>512</v>
      </c>
      <c r="D293" s="160" t="s">
        <v>150</v>
      </c>
      <c r="E293" s="161" t="s">
        <v>513</v>
      </c>
      <c r="F293" s="255" t="s">
        <v>514</v>
      </c>
      <c r="G293" s="255"/>
      <c r="H293" s="255"/>
      <c r="I293" s="255"/>
      <c r="J293" s="162" t="s">
        <v>515</v>
      </c>
      <c r="K293" s="187">
        <v>0</v>
      </c>
      <c r="L293" s="256">
        <v>0</v>
      </c>
      <c r="M293" s="257"/>
      <c r="N293" s="258">
        <f t="shared" si="15"/>
        <v>0</v>
      </c>
      <c r="O293" s="258"/>
      <c r="P293" s="258"/>
      <c r="Q293" s="258"/>
      <c r="R293" s="38"/>
      <c r="T293" s="164" t="s">
        <v>22</v>
      </c>
      <c r="U293" s="45" t="s">
        <v>41</v>
      </c>
      <c r="V293" s="37"/>
      <c r="W293" s="165">
        <f t="shared" si="16"/>
        <v>0</v>
      </c>
      <c r="X293" s="165">
        <v>0</v>
      </c>
      <c r="Y293" s="165">
        <f t="shared" si="17"/>
        <v>0</v>
      </c>
      <c r="Z293" s="165">
        <v>0</v>
      </c>
      <c r="AA293" s="166">
        <f t="shared" si="18"/>
        <v>0</v>
      </c>
      <c r="AR293" s="19" t="s">
        <v>372</v>
      </c>
      <c r="AT293" s="19" t="s">
        <v>150</v>
      </c>
      <c r="AU293" s="19" t="s">
        <v>97</v>
      </c>
      <c r="AY293" s="19" t="s">
        <v>149</v>
      </c>
      <c r="BE293" s="105">
        <f t="shared" si="19"/>
        <v>0</v>
      </c>
      <c r="BF293" s="105">
        <f t="shared" si="20"/>
        <v>0</v>
      </c>
      <c r="BG293" s="105">
        <f t="shared" si="21"/>
        <v>0</v>
      </c>
      <c r="BH293" s="105">
        <f t="shared" si="22"/>
        <v>0</v>
      </c>
      <c r="BI293" s="105">
        <f t="shared" si="23"/>
        <v>0</v>
      </c>
      <c r="BJ293" s="19" t="s">
        <v>81</v>
      </c>
      <c r="BK293" s="105">
        <f t="shared" si="24"/>
        <v>0</v>
      </c>
      <c r="BL293" s="19" t="s">
        <v>372</v>
      </c>
      <c r="BM293" s="19" t="s">
        <v>516</v>
      </c>
    </row>
    <row r="294" spans="2:65" s="9" customFormat="1" ht="29.85" customHeight="1">
      <c r="B294" s="149"/>
      <c r="C294" s="150"/>
      <c r="D294" s="159" t="s">
        <v>117</v>
      </c>
      <c r="E294" s="159"/>
      <c r="F294" s="159"/>
      <c r="G294" s="159"/>
      <c r="H294" s="159"/>
      <c r="I294" s="159"/>
      <c r="J294" s="159"/>
      <c r="K294" s="159"/>
      <c r="L294" s="159"/>
      <c r="M294" s="159"/>
      <c r="N294" s="277">
        <f>BK294</f>
        <v>0</v>
      </c>
      <c r="O294" s="278"/>
      <c r="P294" s="278"/>
      <c r="Q294" s="278"/>
      <c r="R294" s="152"/>
      <c r="T294" s="153"/>
      <c r="U294" s="150"/>
      <c r="V294" s="150"/>
      <c r="W294" s="154">
        <f>SUM(W295:W299)</f>
        <v>0</v>
      </c>
      <c r="X294" s="150"/>
      <c r="Y294" s="154">
        <f>SUM(Y295:Y299)</f>
        <v>0</v>
      </c>
      <c r="Z294" s="150"/>
      <c r="AA294" s="155">
        <f>SUM(AA295:AA299)</f>
        <v>0</v>
      </c>
      <c r="AR294" s="156" t="s">
        <v>97</v>
      </c>
      <c r="AT294" s="157" t="s">
        <v>75</v>
      </c>
      <c r="AU294" s="157" t="s">
        <v>81</v>
      </c>
      <c r="AY294" s="156" t="s">
        <v>149</v>
      </c>
      <c r="BK294" s="158">
        <f>SUM(BK295:BK299)</f>
        <v>0</v>
      </c>
    </row>
    <row r="295" spans="2:65" s="1" customFormat="1" ht="31.5" customHeight="1">
      <c r="B295" s="36"/>
      <c r="C295" s="160" t="s">
        <v>517</v>
      </c>
      <c r="D295" s="160" t="s">
        <v>150</v>
      </c>
      <c r="E295" s="161" t="s">
        <v>518</v>
      </c>
      <c r="F295" s="255" t="s">
        <v>519</v>
      </c>
      <c r="G295" s="255"/>
      <c r="H295" s="255"/>
      <c r="I295" s="255"/>
      <c r="J295" s="162" t="s">
        <v>236</v>
      </c>
      <c r="K295" s="163">
        <v>2</v>
      </c>
      <c r="L295" s="256">
        <v>0</v>
      </c>
      <c r="M295" s="257"/>
      <c r="N295" s="258">
        <f>ROUND(L295*K295,2)</f>
        <v>0</v>
      </c>
      <c r="O295" s="258"/>
      <c r="P295" s="258"/>
      <c r="Q295" s="258"/>
      <c r="R295" s="38"/>
      <c r="T295" s="164" t="s">
        <v>22</v>
      </c>
      <c r="U295" s="45" t="s">
        <v>41</v>
      </c>
      <c r="V295" s="37"/>
      <c r="W295" s="165">
        <f>V295*K295</f>
        <v>0</v>
      </c>
      <c r="X295" s="165">
        <v>0</v>
      </c>
      <c r="Y295" s="165">
        <f>X295*K295</f>
        <v>0</v>
      </c>
      <c r="Z295" s="165">
        <v>0</v>
      </c>
      <c r="AA295" s="166">
        <f>Z295*K295</f>
        <v>0</v>
      </c>
      <c r="AR295" s="19" t="s">
        <v>372</v>
      </c>
      <c r="AT295" s="19" t="s">
        <v>150</v>
      </c>
      <c r="AU295" s="19" t="s">
        <v>97</v>
      </c>
      <c r="AY295" s="19" t="s">
        <v>149</v>
      </c>
      <c r="BE295" s="105">
        <f>IF(U295="základní",N295,0)</f>
        <v>0</v>
      </c>
      <c r="BF295" s="105">
        <f>IF(U295="snížená",N295,0)</f>
        <v>0</v>
      </c>
      <c r="BG295" s="105">
        <f>IF(U295="zákl. přenesená",N295,0)</f>
        <v>0</v>
      </c>
      <c r="BH295" s="105">
        <f>IF(U295="sníž. přenesená",N295,0)</f>
        <v>0</v>
      </c>
      <c r="BI295" s="105">
        <f>IF(U295="nulová",N295,0)</f>
        <v>0</v>
      </c>
      <c r="BJ295" s="19" t="s">
        <v>81</v>
      </c>
      <c r="BK295" s="105">
        <f>ROUND(L295*K295,2)</f>
        <v>0</v>
      </c>
      <c r="BL295" s="19" t="s">
        <v>372</v>
      </c>
      <c r="BM295" s="19" t="s">
        <v>520</v>
      </c>
    </row>
    <row r="296" spans="2:65" s="1" customFormat="1" ht="31.5" customHeight="1">
      <c r="B296" s="36"/>
      <c r="C296" s="160" t="s">
        <v>521</v>
      </c>
      <c r="D296" s="160" t="s">
        <v>150</v>
      </c>
      <c r="E296" s="161" t="s">
        <v>522</v>
      </c>
      <c r="F296" s="255" t="s">
        <v>523</v>
      </c>
      <c r="G296" s="255"/>
      <c r="H296" s="255"/>
      <c r="I296" s="255"/>
      <c r="J296" s="162" t="s">
        <v>236</v>
      </c>
      <c r="K296" s="163">
        <v>2</v>
      </c>
      <c r="L296" s="256">
        <v>0</v>
      </c>
      <c r="M296" s="257"/>
      <c r="N296" s="258">
        <f>ROUND(L296*K296,2)</f>
        <v>0</v>
      </c>
      <c r="O296" s="258"/>
      <c r="P296" s="258"/>
      <c r="Q296" s="258"/>
      <c r="R296" s="38"/>
      <c r="T296" s="164" t="s">
        <v>22</v>
      </c>
      <c r="U296" s="45" t="s">
        <v>41</v>
      </c>
      <c r="V296" s="37"/>
      <c r="W296" s="165">
        <f>V296*K296</f>
        <v>0</v>
      </c>
      <c r="X296" s="165">
        <v>0</v>
      </c>
      <c r="Y296" s="165">
        <f>X296*K296</f>
        <v>0</v>
      </c>
      <c r="Z296" s="165">
        <v>0</v>
      </c>
      <c r="AA296" s="166">
        <f>Z296*K296</f>
        <v>0</v>
      </c>
      <c r="AR296" s="19" t="s">
        <v>372</v>
      </c>
      <c r="AT296" s="19" t="s">
        <v>150</v>
      </c>
      <c r="AU296" s="19" t="s">
        <v>97</v>
      </c>
      <c r="AY296" s="19" t="s">
        <v>149</v>
      </c>
      <c r="BE296" s="105">
        <f>IF(U296="základní",N296,0)</f>
        <v>0</v>
      </c>
      <c r="BF296" s="105">
        <f>IF(U296="snížená",N296,0)</f>
        <v>0</v>
      </c>
      <c r="BG296" s="105">
        <f>IF(U296="zákl. přenesená",N296,0)</f>
        <v>0</v>
      </c>
      <c r="BH296" s="105">
        <f>IF(U296="sníž. přenesená",N296,0)</f>
        <v>0</v>
      </c>
      <c r="BI296" s="105">
        <f>IF(U296="nulová",N296,0)</f>
        <v>0</v>
      </c>
      <c r="BJ296" s="19" t="s">
        <v>81</v>
      </c>
      <c r="BK296" s="105">
        <f>ROUND(L296*K296,2)</f>
        <v>0</v>
      </c>
      <c r="BL296" s="19" t="s">
        <v>372</v>
      </c>
      <c r="BM296" s="19" t="s">
        <v>524</v>
      </c>
    </row>
    <row r="297" spans="2:65" s="1" customFormat="1" ht="31.5" customHeight="1">
      <c r="B297" s="36"/>
      <c r="C297" s="160" t="s">
        <v>525</v>
      </c>
      <c r="D297" s="160" t="s">
        <v>150</v>
      </c>
      <c r="E297" s="161" t="s">
        <v>526</v>
      </c>
      <c r="F297" s="255" t="s">
        <v>527</v>
      </c>
      <c r="G297" s="255"/>
      <c r="H297" s="255"/>
      <c r="I297" s="255"/>
      <c r="J297" s="162" t="s">
        <v>236</v>
      </c>
      <c r="K297" s="163">
        <v>2</v>
      </c>
      <c r="L297" s="256">
        <v>0</v>
      </c>
      <c r="M297" s="257"/>
      <c r="N297" s="258">
        <f>ROUND(L297*K297,2)</f>
        <v>0</v>
      </c>
      <c r="O297" s="258"/>
      <c r="P297" s="258"/>
      <c r="Q297" s="258"/>
      <c r="R297" s="38"/>
      <c r="T297" s="164" t="s">
        <v>22</v>
      </c>
      <c r="U297" s="45" t="s">
        <v>41</v>
      </c>
      <c r="V297" s="37"/>
      <c r="W297" s="165">
        <f>V297*K297</f>
        <v>0</v>
      </c>
      <c r="X297" s="165">
        <v>0</v>
      </c>
      <c r="Y297" s="165">
        <f>X297*K297</f>
        <v>0</v>
      </c>
      <c r="Z297" s="165">
        <v>0</v>
      </c>
      <c r="AA297" s="166">
        <f>Z297*K297</f>
        <v>0</v>
      </c>
      <c r="AR297" s="19" t="s">
        <v>372</v>
      </c>
      <c r="AT297" s="19" t="s">
        <v>150</v>
      </c>
      <c r="AU297" s="19" t="s">
        <v>97</v>
      </c>
      <c r="AY297" s="19" t="s">
        <v>149</v>
      </c>
      <c r="BE297" s="105">
        <f>IF(U297="základní",N297,0)</f>
        <v>0</v>
      </c>
      <c r="BF297" s="105">
        <f>IF(U297="snížená",N297,0)</f>
        <v>0</v>
      </c>
      <c r="BG297" s="105">
        <f>IF(U297="zákl. přenesená",N297,0)</f>
        <v>0</v>
      </c>
      <c r="BH297" s="105">
        <f>IF(U297="sníž. přenesená",N297,0)</f>
        <v>0</v>
      </c>
      <c r="BI297" s="105">
        <f>IF(U297="nulová",N297,0)</f>
        <v>0</v>
      </c>
      <c r="BJ297" s="19" t="s">
        <v>81</v>
      </c>
      <c r="BK297" s="105">
        <f>ROUND(L297*K297,2)</f>
        <v>0</v>
      </c>
      <c r="BL297" s="19" t="s">
        <v>372</v>
      </c>
      <c r="BM297" s="19" t="s">
        <v>528</v>
      </c>
    </row>
    <row r="298" spans="2:65" s="1" customFormat="1" ht="31.5" customHeight="1">
      <c r="B298" s="36"/>
      <c r="C298" s="160" t="s">
        <v>529</v>
      </c>
      <c r="D298" s="160" t="s">
        <v>150</v>
      </c>
      <c r="E298" s="161" t="s">
        <v>530</v>
      </c>
      <c r="F298" s="255" t="s">
        <v>531</v>
      </c>
      <c r="G298" s="255"/>
      <c r="H298" s="255"/>
      <c r="I298" s="255"/>
      <c r="J298" s="162" t="s">
        <v>236</v>
      </c>
      <c r="K298" s="163">
        <v>2</v>
      </c>
      <c r="L298" s="256">
        <v>0</v>
      </c>
      <c r="M298" s="257"/>
      <c r="N298" s="258">
        <f>ROUND(L298*K298,2)</f>
        <v>0</v>
      </c>
      <c r="O298" s="258"/>
      <c r="P298" s="258"/>
      <c r="Q298" s="258"/>
      <c r="R298" s="38"/>
      <c r="T298" s="164" t="s">
        <v>22</v>
      </c>
      <c r="U298" s="45" t="s">
        <v>41</v>
      </c>
      <c r="V298" s="37"/>
      <c r="W298" s="165">
        <f>V298*K298</f>
        <v>0</v>
      </c>
      <c r="X298" s="165">
        <v>0</v>
      </c>
      <c r="Y298" s="165">
        <f>X298*K298</f>
        <v>0</v>
      </c>
      <c r="Z298" s="165">
        <v>0</v>
      </c>
      <c r="AA298" s="166">
        <f>Z298*K298</f>
        <v>0</v>
      </c>
      <c r="AR298" s="19" t="s">
        <v>372</v>
      </c>
      <c r="AT298" s="19" t="s">
        <v>150</v>
      </c>
      <c r="AU298" s="19" t="s">
        <v>97</v>
      </c>
      <c r="AY298" s="19" t="s">
        <v>149</v>
      </c>
      <c r="BE298" s="105">
        <f>IF(U298="základní",N298,0)</f>
        <v>0</v>
      </c>
      <c r="BF298" s="105">
        <f>IF(U298="snížená",N298,0)</f>
        <v>0</v>
      </c>
      <c r="BG298" s="105">
        <f>IF(U298="zákl. přenesená",N298,0)</f>
        <v>0</v>
      </c>
      <c r="BH298" s="105">
        <f>IF(U298="sníž. přenesená",N298,0)</f>
        <v>0</v>
      </c>
      <c r="BI298" s="105">
        <f>IF(U298="nulová",N298,0)</f>
        <v>0</v>
      </c>
      <c r="BJ298" s="19" t="s">
        <v>81</v>
      </c>
      <c r="BK298" s="105">
        <f>ROUND(L298*K298,2)</f>
        <v>0</v>
      </c>
      <c r="BL298" s="19" t="s">
        <v>372</v>
      </c>
      <c r="BM298" s="19" t="s">
        <v>532</v>
      </c>
    </row>
    <row r="299" spans="2:65" s="1" customFormat="1" ht="44.25" customHeight="1">
      <c r="B299" s="36"/>
      <c r="C299" s="160" t="s">
        <v>533</v>
      </c>
      <c r="D299" s="160" t="s">
        <v>150</v>
      </c>
      <c r="E299" s="161" t="s">
        <v>534</v>
      </c>
      <c r="F299" s="255" t="s">
        <v>535</v>
      </c>
      <c r="G299" s="255"/>
      <c r="H299" s="255"/>
      <c r="I299" s="255"/>
      <c r="J299" s="162" t="s">
        <v>506</v>
      </c>
      <c r="K299" s="163">
        <v>2</v>
      </c>
      <c r="L299" s="256">
        <v>0</v>
      </c>
      <c r="M299" s="257"/>
      <c r="N299" s="258">
        <f>ROUND(L299*K299,2)</f>
        <v>0</v>
      </c>
      <c r="O299" s="258"/>
      <c r="P299" s="258"/>
      <c r="Q299" s="258"/>
      <c r="R299" s="38"/>
      <c r="T299" s="164" t="s">
        <v>22</v>
      </c>
      <c r="U299" s="45" t="s">
        <v>41</v>
      </c>
      <c r="V299" s="37"/>
      <c r="W299" s="165">
        <f>V299*K299</f>
        <v>0</v>
      </c>
      <c r="X299" s="165">
        <v>0</v>
      </c>
      <c r="Y299" s="165">
        <f>X299*K299</f>
        <v>0</v>
      </c>
      <c r="Z299" s="165">
        <v>0</v>
      </c>
      <c r="AA299" s="166">
        <f>Z299*K299</f>
        <v>0</v>
      </c>
      <c r="AR299" s="19" t="s">
        <v>372</v>
      </c>
      <c r="AT299" s="19" t="s">
        <v>150</v>
      </c>
      <c r="AU299" s="19" t="s">
        <v>97</v>
      </c>
      <c r="AY299" s="19" t="s">
        <v>149</v>
      </c>
      <c r="BE299" s="105">
        <f>IF(U299="základní",N299,0)</f>
        <v>0</v>
      </c>
      <c r="BF299" s="105">
        <f>IF(U299="snížená",N299,0)</f>
        <v>0</v>
      </c>
      <c r="BG299" s="105">
        <f>IF(U299="zákl. přenesená",N299,0)</f>
        <v>0</v>
      </c>
      <c r="BH299" s="105">
        <f>IF(U299="sníž. přenesená",N299,0)</f>
        <v>0</v>
      </c>
      <c r="BI299" s="105">
        <f>IF(U299="nulová",N299,0)</f>
        <v>0</v>
      </c>
      <c r="BJ299" s="19" t="s">
        <v>81</v>
      </c>
      <c r="BK299" s="105">
        <f>ROUND(L299*K299,2)</f>
        <v>0</v>
      </c>
      <c r="BL299" s="19" t="s">
        <v>372</v>
      </c>
      <c r="BM299" s="19" t="s">
        <v>536</v>
      </c>
    </row>
    <row r="300" spans="2:65" s="9" customFormat="1" ht="29.85" customHeight="1">
      <c r="B300" s="149"/>
      <c r="C300" s="150"/>
      <c r="D300" s="159" t="s">
        <v>118</v>
      </c>
      <c r="E300" s="159"/>
      <c r="F300" s="159"/>
      <c r="G300" s="159"/>
      <c r="H300" s="159"/>
      <c r="I300" s="159"/>
      <c r="J300" s="159"/>
      <c r="K300" s="159"/>
      <c r="L300" s="159"/>
      <c r="M300" s="159"/>
      <c r="N300" s="277">
        <f>BK300</f>
        <v>0</v>
      </c>
      <c r="O300" s="278"/>
      <c r="P300" s="278"/>
      <c r="Q300" s="278"/>
      <c r="R300" s="152"/>
      <c r="T300" s="153"/>
      <c r="U300" s="150"/>
      <c r="V300" s="150"/>
      <c r="W300" s="154">
        <f>SUM(W301:W321)</f>
        <v>0</v>
      </c>
      <c r="X300" s="150"/>
      <c r="Y300" s="154">
        <f>SUM(Y301:Y321)</f>
        <v>0.31391000000000002</v>
      </c>
      <c r="Z300" s="150"/>
      <c r="AA300" s="155">
        <f>SUM(AA301:AA321)</f>
        <v>0.57433800000000002</v>
      </c>
      <c r="AR300" s="156" t="s">
        <v>97</v>
      </c>
      <c r="AT300" s="157" t="s">
        <v>75</v>
      </c>
      <c r="AU300" s="157" t="s">
        <v>81</v>
      </c>
      <c r="AY300" s="156" t="s">
        <v>149</v>
      </c>
      <c r="BK300" s="158">
        <f>SUM(BK301:BK321)</f>
        <v>0</v>
      </c>
    </row>
    <row r="301" spans="2:65" s="1" customFormat="1" ht="22.5" customHeight="1">
      <c r="B301" s="36"/>
      <c r="C301" s="160" t="s">
        <v>537</v>
      </c>
      <c r="D301" s="160" t="s">
        <v>150</v>
      </c>
      <c r="E301" s="161" t="s">
        <v>538</v>
      </c>
      <c r="F301" s="255" t="s">
        <v>539</v>
      </c>
      <c r="G301" s="255"/>
      <c r="H301" s="255"/>
      <c r="I301" s="255"/>
      <c r="J301" s="162" t="s">
        <v>188</v>
      </c>
      <c r="K301" s="163">
        <v>93</v>
      </c>
      <c r="L301" s="256">
        <v>0</v>
      </c>
      <c r="M301" s="257"/>
      <c r="N301" s="258">
        <f>ROUND(L301*K301,2)</f>
        <v>0</v>
      </c>
      <c r="O301" s="258"/>
      <c r="P301" s="258"/>
      <c r="Q301" s="258"/>
      <c r="R301" s="38"/>
      <c r="T301" s="164" t="s">
        <v>22</v>
      </c>
      <c r="U301" s="45" t="s">
        <v>41</v>
      </c>
      <c r="V301" s="37"/>
      <c r="W301" s="165">
        <f>V301*K301</f>
        <v>0</v>
      </c>
      <c r="X301" s="165">
        <v>0</v>
      </c>
      <c r="Y301" s="165">
        <f>X301*K301</f>
        <v>0</v>
      </c>
      <c r="Z301" s="165">
        <v>1.67E-3</v>
      </c>
      <c r="AA301" s="166">
        <f>Z301*K301</f>
        <v>0.15531</v>
      </c>
      <c r="AR301" s="19" t="s">
        <v>372</v>
      </c>
      <c r="AT301" s="19" t="s">
        <v>150</v>
      </c>
      <c r="AU301" s="19" t="s">
        <v>97</v>
      </c>
      <c r="AY301" s="19" t="s">
        <v>149</v>
      </c>
      <c r="BE301" s="105">
        <f>IF(U301="základní",N301,0)</f>
        <v>0</v>
      </c>
      <c r="BF301" s="105">
        <f>IF(U301="snížená",N301,0)</f>
        <v>0</v>
      </c>
      <c r="BG301" s="105">
        <f>IF(U301="zákl. přenesená",N301,0)</f>
        <v>0</v>
      </c>
      <c r="BH301" s="105">
        <f>IF(U301="sníž. přenesená",N301,0)</f>
        <v>0</v>
      </c>
      <c r="BI301" s="105">
        <f>IF(U301="nulová",N301,0)</f>
        <v>0</v>
      </c>
      <c r="BJ301" s="19" t="s">
        <v>81</v>
      </c>
      <c r="BK301" s="105">
        <f>ROUND(L301*K301,2)</f>
        <v>0</v>
      </c>
      <c r="BL301" s="19" t="s">
        <v>372</v>
      </c>
      <c r="BM301" s="19" t="s">
        <v>540</v>
      </c>
    </row>
    <row r="302" spans="2:65" s="10" customFormat="1" ht="22.5" customHeight="1">
      <c r="B302" s="167"/>
      <c r="C302" s="168"/>
      <c r="D302" s="168"/>
      <c r="E302" s="169" t="s">
        <v>22</v>
      </c>
      <c r="F302" s="259" t="s">
        <v>541</v>
      </c>
      <c r="G302" s="260"/>
      <c r="H302" s="260"/>
      <c r="I302" s="260"/>
      <c r="J302" s="168"/>
      <c r="K302" s="170">
        <v>93</v>
      </c>
      <c r="L302" s="168"/>
      <c r="M302" s="168"/>
      <c r="N302" s="168"/>
      <c r="O302" s="168"/>
      <c r="P302" s="168"/>
      <c r="Q302" s="168"/>
      <c r="R302" s="171"/>
      <c r="T302" s="172"/>
      <c r="U302" s="168"/>
      <c r="V302" s="168"/>
      <c r="W302" s="168"/>
      <c r="X302" s="168"/>
      <c r="Y302" s="168"/>
      <c r="Z302" s="168"/>
      <c r="AA302" s="173"/>
      <c r="AT302" s="174" t="s">
        <v>157</v>
      </c>
      <c r="AU302" s="174" t="s">
        <v>97</v>
      </c>
      <c r="AV302" s="10" t="s">
        <v>97</v>
      </c>
      <c r="AW302" s="10" t="s">
        <v>34</v>
      </c>
      <c r="AX302" s="10" t="s">
        <v>81</v>
      </c>
      <c r="AY302" s="174" t="s">
        <v>149</v>
      </c>
    </row>
    <row r="303" spans="2:65" s="1" customFormat="1" ht="22.5" customHeight="1">
      <c r="B303" s="36"/>
      <c r="C303" s="160" t="s">
        <v>542</v>
      </c>
      <c r="D303" s="160" t="s">
        <v>150</v>
      </c>
      <c r="E303" s="161" t="s">
        <v>543</v>
      </c>
      <c r="F303" s="255" t="s">
        <v>544</v>
      </c>
      <c r="G303" s="255"/>
      <c r="H303" s="255"/>
      <c r="I303" s="255"/>
      <c r="J303" s="162" t="s">
        <v>188</v>
      </c>
      <c r="K303" s="163">
        <v>95.7</v>
      </c>
      <c r="L303" s="256">
        <v>0</v>
      </c>
      <c r="M303" s="257"/>
      <c r="N303" s="258">
        <f>ROUND(L303*K303,2)</f>
        <v>0</v>
      </c>
      <c r="O303" s="258"/>
      <c r="P303" s="258"/>
      <c r="Q303" s="258"/>
      <c r="R303" s="38"/>
      <c r="T303" s="164" t="s">
        <v>22</v>
      </c>
      <c r="U303" s="45" t="s">
        <v>41</v>
      </c>
      <c r="V303" s="37"/>
      <c r="W303" s="165">
        <f>V303*K303</f>
        <v>0</v>
      </c>
      <c r="X303" s="165">
        <v>0</v>
      </c>
      <c r="Y303" s="165">
        <f>X303*K303</f>
        <v>0</v>
      </c>
      <c r="Z303" s="165">
        <v>2.5999999999999999E-3</v>
      </c>
      <c r="AA303" s="166">
        <f>Z303*K303</f>
        <v>0.24881999999999999</v>
      </c>
      <c r="AR303" s="19" t="s">
        <v>372</v>
      </c>
      <c r="AT303" s="19" t="s">
        <v>150</v>
      </c>
      <c r="AU303" s="19" t="s">
        <v>97</v>
      </c>
      <c r="AY303" s="19" t="s">
        <v>149</v>
      </c>
      <c r="BE303" s="105">
        <f>IF(U303="základní",N303,0)</f>
        <v>0</v>
      </c>
      <c r="BF303" s="105">
        <f>IF(U303="snížená",N303,0)</f>
        <v>0</v>
      </c>
      <c r="BG303" s="105">
        <f>IF(U303="zákl. přenesená",N303,0)</f>
        <v>0</v>
      </c>
      <c r="BH303" s="105">
        <f>IF(U303="sníž. přenesená",N303,0)</f>
        <v>0</v>
      </c>
      <c r="BI303" s="105">
        <f>IF(U303="nulová",N303,0)</f>
        <v>0</v>
      </c>
      <c r="BJ303" s="19" t="s">
        <v>81</v>
      </c>
      <c r="BK303" s="105">
        <f>ROUND(L303*K303,2)</f>
        <v>0</v>
      </c>
      <c r="BL303" s="19" t="s">
        <v>372</v>
      </c>
      <c r="BM303" s="19" t="s">
        <v>545</v>
      </c>
    </row>
    <row r="304" spans="2:65" s="10" customFormat="1" ht="22.5" customHeight="1">
      <c r="B304" s="167"/>
      <c r="C304" s="168"/>
      <c r="D304" s="168"/>
      <c r="E304" s="169" t="s">
        <v>22</v>
      </c>
      <c r="F304" s="259" t="s">
        <v>454</v>
      </c>
      <c r="G304" s="260"/>
      <c r="H304" s="260"/>
      <c r="I304" s="260"/>
      <c r="J304" s="168"/>
      <c r="K304" s="170">
        <v>95.7</v>
      </c>
      <c r="L304" s="168"/>
      <c r="M304" s="168"/>
      <c r="N304" s="168"/>
      <c r="O304" s="168"/>
      <c r="P304" s="168"/>
      <c r="Q304" s="168"/>
      <c r="R304" s="171"/>
      <c r="T304" s="172"/>
      <c r="U304" s="168"/>
      <c r="V304" s="168"/>
      <c r="W304" s="168"/>
      <c r="X304" s="168"/>
      <c r="Y304" s="168"/>
      <c r="Z304" s="168"/>
      <c r="AA304" s="173"/>
      <c r="AT304" s="174" t="s">
        <v>157</v>
      </c>
      <c r="AU304" s="174" t="s">
        <v>97</v>
      </c>
      <c r="AV304" s="10" t="s">
        <v>97</v>
      </c>
      <c r="AW304" s="10" t="s">
        <v>34</v>
      </c>
      <c r="AX304" s="10" t="s">
        <v>81</v>
      </c>
      <c r="AY304" s="174" t="s">
        <v>149</v>
      </c>
    </row>
    <row r="305" spans="2:65" s="1" customFormat="1" ht="22.5" customHeight="1">
      <c r="B305" s="36"/>
      <c r="C305" s="160" t="s">
        <v>546</v>
      </c>
      <c r="D305" s="160" t="s">
        <v>150</v>
      </c>
      <c r="E305" s="161" t="s">
        <v>547</v>
      </c>
      <c r="F305" s="255" t="s">
        <v>548</v>
      </c>
      <c r="G305" s="255"/>
      <c r="H305" s="255"/>
      <c r="I305" s="255"/>
      <c r="J305" s="162" t="s">
        <v>188</v>
      </c>
      <c r="K305" s="163">
        <v>43.2</v>
      </c>
      <c r="L305" s="256">
        <v>0</v>
      </c>
      <c r="M305" s="257"/>
      <c r="N305" s="258">
        <f>ROUND(L305*K305,2)</f>
        <v>0</v>
      </c>
      <c r="O305" s="258"/>
      <c r="P305" s="258"/>
      <c r="Q305" s="258"/>
      <c r="R305" s="38"/>
      <c r="T305" s="164" t="s">
        <v>22</v>
      </c>
      <c r="U305" s="45" t="s">
        <v>41</v>
      </c>
      <c r="V305" s="37"/>
      <c r="W305" s="165">
        <f>V305*K305</f>
        <v>0</v>
      </c>
      <c r="X305" s="165">
        <v>0</v>
      </c>
      <c r="Y305" s="165">
        <f>X305*K305</f>
        <v>0</v>
      </c>
      <c r="Z305" s="165">
        <v>3.9399999999999999E-3</v>
      </c>
      <c r="AA305" s="166">
        <f>Z305*K305</f>
        <v>0.170208</v>
      </c>
      <c r="AR305" s="19" t="s">
        <v>372</v>
      </c>
      <c r="AT305" s="19" t="s">
        <v>150</v>
      </c>
      <c r="AU305" s="19" t="s">
        <v>97</v>
      </c>
      <c r="AY305" s="19" t="s">
        <v>149</v>
      </c>
      <c r="BE305" s="105">
        <f>IF(U305="základní",N305,0)</f>
        <v>0</v>
      </c>
      <c r="BF305" s="105">
        <f>IF(U305="snížená",N305,0)</f>
        <v>0</v>
      </c>
      <c r="BG305" s="105">
        <f>IF(U305="zákl. přenesená",N305,0)</f>
        <v>0</v>
      </c>
      <c r="BH305" s="105">
        <f>IF(U305="sníž. přenesená",N305,0)</f>
        <v>0</v>
      </c>
      <c r="BI305" s="105">
        <f>IF(U305="nulová",N305,0)</f>
        <v>0</v>
      </c>
      <c r="BJ305" s="19" t="s">
        <v>81</v>
      </c>
      <c r="BK305" s="105">
        <f>ROUND(L305*K305,2)</f>
        <v>0</v>
      </c>
      <c r="BL305" s="19" t="s">
        <v>372</v>
      </c>
      <c r="BM305" s="19" t="s">
        <v>549</v>
      </c>
    </row>
    <row r="306" spans="2:65" s="10" customFormat="1" ht="22.5" customHeight="1">
      <c r="B306" s="167"/>
      <c r="C306" s="168"/>
      <c r="D306" s="168"/>
      <c r="E306" s="169" t="s">
        <v>22</v>
      </c>
      <c r="F306" s="259" t="s">
        <v>550</v>
      </c>
      <c r="G306" s="260"/>
      <c r="H306" s="260"/>
      <c r="I306" s="260"/>
      <c r="J306" s="168"/>
      <c r="K306" s="170">
        <v>43.2</v>
      </c>
      <c r="L306" s="168"/>
      <c r="M306" s="168"/>
      <c r="N306" s="168"/>
      <c r="O306" s="168"/>
      <c r="P306" s="168"/>
      <c r="Q306" s="168"/>
      <c r="R306" s="171"/>
      <c r="T306" s="172"/>
      <c r="U306" s="168"/>
      <c r="V306" s="168"/>
      <c r="W306" s="168"/>
      <c r="X306" s="168"/>
      <c r="Y306" s="168"/>
      <c r="Z306" s="168"/>
      <c r="AA306" s="173"/>
      <c r="AT306" s="174" t="s">
        <v>157</v>
      </c>
      <c r="AU306" s="174" t="s">
        <v>97</v>
      </c>
      <c r="AV306" s="10" t="s">
        <v>97</v>
      </c>
      <c r="AW306" s="10" t="s">
        <v>34</v>
      </c>
      <c r="AX306" s="10" t="s">
        <v>81</v>
      </c>
      <c r="AY306" s="174" t="s">
        <v>149</v>
      </c>
    </row>
    <row r="307" spans="2:65" s="1" customFormat="1" ht="31.5" customHeight="1">
      <c r="B307" s="36"/>
      <c r="C307" s="160" t="s">
        <v>551</v>
      </c>
      <c r="D307" s="160" t="s">
        <v>150</v>
      </c>
      <c r="E307" s="161" t="s">
        <v>552</v>
      </c>
      <c r="F307" s="255" t="s">
        <v>553</v>
      </c>
      <c r="G307" s="255"/>
      <c r="H307" s="255"/>
      <c r="I307" s="255"/>
      <c r="J307" s="162" t="s">
        <v>188</v>
      </c>
      <c r="K307" s="163">
        <v>93</v>
      </c>
      <c r="L307" s="256">
        <v>0</v>
      </c>
      <c r="M307" s="257"/>
      <c r="N307" s="258">
        <f>ROUND(L307*K307,2)</f>
        <v>0</v>
      </c>
      <c r="O307" s="258"/>
      <c r="P307" s="258"/>
      <c r="Q307" s="258"/>
      <c r="R307" s="38"/>
      <c r="T307" s="164" t="s">
        <v>22</v>
      </c>
      <c r="U307" s="45" t="s">
        <v>41</v>
      </c>
      <c r="V307" s="37"/>
      <c r="W307" s="165">
        <f>V307*K307</f>
        <v>0</v>
      </c>
      <c r="X307" s="165">
        <v>3.15E-3</v>
      </c>
      <c r="Y307" s="165">
        <f>X307*K307</f>
        <v>0.29294999999999999</v>
      </c>
      <c r="Z307" s="165">
        <v>0</v>
      </c>
      <c r="AA307" s="166">
        <f>Z307*K307</f>
        <v>0</v>
      </c>
      <c r="AR307" s="19" t="s">
        <v>372</v>
      </c>
      <c r="AT307" s="19" t="s">
        <v>150</v>
      </c>
      <c r="AU307" s="19" t="s">
        <v>97</v>
      </c>
      <c r="AY307" s="19" t="s">
        <v>149</v>
      </c>
      <c r="BE307" s="105">
        <f>IF(U307="základní",N307,0)</f>
        <v>0</v>
      </c>
      <c r="BF307" s="105">
        <f>IF(U307="snížená",N307,0)</f>
        <v>0</v>
      </c>
      <c r="BG307" s="105">
        <f>IF(U307="zákl. přenesená",N307,0)</f>
        <v>0</v>
      </c>
      <c r="BH307" s="105">
        <f>IF(U307="sníž. přenesená",N307,0)</f>
        <v>0</v>
      </c>
      <c r="BI307" s="105">
        <f>IF(U307="nulová",N307,0)</f>
        <v>0</v>
      </c>
      <c r="BJ307" s="19" t="s">
        <v>81</v>
      </c>
      <c r="BK307" s="105">
        <f>ROUND(L307*K307,2)</f>
        <v>0</v>
      </c>
      <c r="BL307" s="19" t="s">
        <v>372</v>
      </c>
      <c r="BM307" s="19" t="s">
        <v>554</v>
      </c>
    </row>
    <row r="308" spans="2:65" s="10" customFormat="1" ht="22.5" customHeight="1">
      <c r="B308" s="167"/>
      <c r="C308" s="168"/>
      <c r="D308" s="168"/>
      <c r="E308" s="169" t="s">
        <v>22</v>
      </c>
      <c r="F308" s="259" t="s">
        <v>541</v>
      </c>
      <c r="G308" s="260"/>
      <c r="H308" s="260"/>
      <c r="I308" s="260"/>
      <c r="J308" s="168"/>
      <c r="K308" s="170">
        <v>93</v>
      </c>
      <c r="L308" s="168"/>
      <c r="M308" s="168"/>
      <c r="N308" s="168"/>
      <c r="O308" s="168"/>
      <c r="P308" s="168"/>
      <c r="Q308" s="168"/>
      <c r="R308" s="171"/>
      <c r="T308" s="172"/>
      <c r="U308" s="168"/>
      <c r="V308" s="168"/>
      <c r="W308" s="168"/>
      <c r="X308" s="168"/>
      <c r="Y308" s="168"/>
      <c r="Z308" s="168"/>
      <c r="AA308" s="173"/>
      <c r="AT308" s="174" t="s">
        <v>157</v>
      </c>
      <c r="AU308" s="174" t="s">
        <v>97</v>
      </c>
      <c r="AV308" s="10" t="s">
        <v>97</v>
      </c>
      <c r="AW308" s="10" t="s">
        <v>34</v>
      </c>
      <c r="AX308" s="10" t="s">
        <v>81</v>
      </c>
      <c r="AY308" s="174" t="s">
        <v>149</v>
      </c>
    </row>
    <row r="309" spans="2:65" s="1" customFormat="1" ht="22.5" customHeight="1">
      <c r="B309" s="36"/>
      <c r="C309" s="160" t="s">
        <v>555</v>
      </c>
      <c r="D309" s="160" t="s">
        <v>150</v>
      </c>
      <c r="E309" s="161" t="s">
        <v>556</v>
      </c>
      <c r="F309" s="255" t="s">
        <v>557</v>
      </c>
      <c r="G309" s="255"/>
      <c r="H309" s="255"/>
      <c r="I309" s="255"/>
      <c r="J309" s="162" t="s">
        <v>188</v>
      </c>
      <c r="K309" s="163">
        <v>95.7</v>
      </c>
      <c r="L309" s="256">
        <v>0</v>
      </c>
      <c r="M309" s="257"/>
      <c r="N309" s="258">
        <f>ROUND(L309*K309,2)</f>
        <v>0</v>
      </c>
      <c r="O309" s="258"/>
      <c r="P309" s="258"/>
      <c r="Q309" s="258"/>
      <c r="R309" s="38"/>
      <c r="T309" s="164" t="s">
        <v>22</v>
      </c>
      <c r="U309" s="45" t="s">
        <v>41</v>
      </c>
      <c r="V309" s="37"/>
      <c r="W309" s="165">
        <f>V309*K309</f>
        <v>0</v>
      </c>
      <c r="X309" s="165">
        <v>0</v>
      </c>
      <c r="Y309" s="165">
        <f>X309*K309</f>
        <v>0</v>
      </c>
      <c r="Z309" s="165">
        <v>0</v>
      </c>
      <c r="AA309" s="166">
        <f>Z309*K309</f>
        <v>0</v>
      </c>
      <c r="AR309" s="19" t="s">
        <v>372</v>
      </c>
      <c r="AT309" s="19" t="s">
        <v>150</v>
      </c>
      <c r="AU309" s="19" t="s">
        <v>97</v>
      </c>
      <c r="AY309" s="19" t="s">
        <v>149</v>
      </c>
      <c r="BE309" s="105">
        <f>IF(U309="základní",N309,0)</f>
        <v>0</v>
      </c>
      <c r="BF309" s="105">
        <f>IF(U309="snížená",N309,0)</f>
        <v>0</v>
      </c>
      <c r="BG309" s="105">
        <f>IF(U309="zákl. přenesená",N309,0)</f>
        <v>0</v>
      </c>
      <c r="BH309" s="105">
        <f>IF(U309="sníž. přenesená",N309,0)</f>
        <v>0</v>
      </c>
      <c r="BI309" s="105">
        <f>IF(U309="nulová",N309,0)</f>
        <v>0</v>
      </c>
      <c r="BJ309" s="19" t="s">
        <v>81</v>
      </c>
      <c r="BK309" s="105">
        <f>ROUND(L309*K309,2)</f>
        <v>0</v>
      </c>
      <c r="BL309" s="19" t="s">
        <v>372</v>
      </c>
      <c r="BM309" s="19" t="s">
        <v>558</v>
      </c>
    </row>
    <row r="310" spans="2:65" s="10" customFormat="1" ht="22.5" customHeight="1">
      <c r="B310" s="167"/>
      <c r="C310" s="168"/>
      <c r="D310" s="168"/>
      <c r="E310" s="169" t="s">
        <v>22</v>
      </c>
      <c r="F310" s="259" t="s">
        <v>454</v>
      </c>
      <c r="G310" s="260"/>
      <c r="H310" s="260"/>
      <c r="I310" s="260"/>
      <c r="J310" s="168"/>
      <c r="K310" s="170">
        <v>95.7</v>
      </c>
      <c r="L310" s="168"/>
      <c r="M310" s="168"/>
      <c r="N310" s="168"/>
      <c r="O310" s="168"/>
      <c r="P310" s="168"/>
      <c r="Q310" s="168"/>
      <c r="R310" s="171"/>
      <c r="T310" s="172"/>
      <c r="U310" s="168"/>
      <c r="V310" s="168"/>
      <c r="W310" s="168"/>
      <c r="X310" s="168"/>
      <c r="Y310" s="168"/>
      <c r="Z310" s="168"/>
      <c r="AA310" s="173"/>
      <c r="AT310" s="174" t="s">
        <v>157</v>
      </c>
      <c r="AU310" s="174" t="s">
        <v>97</v>
      </c>
      <c r="AV310" s="10" t="s">
        <v>97</v>
      </c>
      <c r="AW310" s="10" t="s">
        <v>34</v>
      </c>
      <c r="AX310" s="10" t="s">
        <v>81</v>
      </c>
      <c r="AY310" s="174" t="s">
        <v>149</v>
      </c>
    </row>
    <row r="311" spans="2:65" s="1" customFormat="1" ht="31.5" customHeight="1">
      <c r="B311" s="36"/>
      <c r="C311" s="160" t="s">
        <v>559</v>
      </c>
      <c r="D311" s="160" t="s">
        <v>150</v>
      </c>
      <c r="E311" s="161" t="s">
        <v>560</v>
      </c>
      <c r="F311" s="255" t="s">
        <v>561</v>
      </c>
      <c r="G311" s="255"/>
      <c r="H311" s="255"/>
      <c r="I311" s="255"/>
      <c r="J311" s="162" t="s">
        <v>236</v>
      </c>
      <c r="K311" s="163">
        <v>4</v>
      </c>
      <c r="L311" s="256">
        <v>0</v>
      </c>
      <c r="M311" s="257"/>
      <c r="N311" s="258">
        <f>ROUND(L311*K311,2)</f>
        <v>0</v>
      </c>
      <c r="O311" s="258"/>
      <c r="P311" s="258"/>
      <c r="Q311" s="258"/>
      <c r="R311" s="38"/>
      <c r="T311" s="164" t="s">
        <v>22</v>
      </c>
      <c r="U311" s="45" t="s">
        <v>41</v>
      </c>
      <c r="V311" s="37"/>
      <c r="W311" s="165">
        <f>V311*K311</f>
        <v>0</v>
      </c>
      <c r="X311" s="165">
        <v>0</v>
      </c>
      <c r="Y311" s="165">
        <f>X311*K311</f>
        <v>0</v>
      </c>
      <c r="Z311" s="165">
        <v>0</v>
      </c>
      <c r="AA311" s="166">
        <f>Z311*K311</f>
        <v>0</v>
      </c>
      <c r="AR311" s="19" t="s">
        <v>372</v>
      </c>
      <c r="AT311" s="19" t="s">
        <v>150</v>
      </c>
      <c r="AU311" s="19" t="s">
        <v>97</v>
      </c>
      <c r="AY311" s="19" t="s">
        <v>149</v>
      </c>
      <c r="BE311" s="105">
        <f>IF(U311="základní",N311,0)</f>
        <v>0</v>
      </c>
      <c r="BF311" s="105">
        <f>IF(U311="snížená",N311,0)</f>
        <v>0</v>
      </c>
      <c r="BG311" s="105">
        <f>IF(U311="zákl. přenesená",N311,0)</f>
        <v>0</v>
      </c>
      <c r="BH311" s="105">
        <f>IF(U311="sníž. přenesená",N311,0)</f>
        <v>0</v>
      </c>
      <c r="BI311" s="105">
        <f>IF(U311="nulová",N311,0)</f>
        <v>0</v>
      </c>
      <c r="BJ311" s="19" t="s">
        <v>81</v>
      </c>
      <c r="BK311" s="105">
        <f>ROUND(L311*K311,2)</f>
        <v>0</v>
      </c>
      <c r="BL311" s="19" t="s">
        <v>372</v>
      </c>
      <c r="BM311" s="19" t="s">
        <v>562</v>
      </c>
    </row>
    <row r="312" spans="2:65" s="1" customFormat="1" ht="31.5" customHeight="1">
      <c r="B312" s="36"/>
      <c r="C312" s="160" t="s">
        <v>563</v>
      </c>
      <c r="D312" s="160" t="s">
        <v>150</v>
      </c>
      <c r="E312" s="161" t="s">
        <v>564</v>
      </c>
      <c r="F312" s="255" t="s">
        <v>565</v>
      </c>
      <c r="G312" s="255"/>
      <c r="H312" s="255"/>
      <c r="I312" s="255"/>
      <c r="J312" s="162" t="s">
        <v>236</v>
      </c>
      <c r="K312" s="163">
        <v>4</v>
      </c>
      <c r="L312" s="256">
        <v>0</v>
      </c>
      <c r="M312" s="257"/>
      <c r="N312" s="258">
        <f>ROUND(L312*K312,2)</f>
        <v>0</v>
      </c>
      <c r="O312" s="258"/>
      <c r="P312" s="258"/>
      <c r="Q312" s="258"/>
      <c r="R312" s="38"/>
      <c r="T312" s="164" t="s">
        <v>22</v>
      </c>
      <c r="U312" s="45" t="s">
        <v>41</v>
      </c>
      <c r="V312" s="37"/>
      <c r="W312" s="165">
        <f>V312*K312</f>
        <v>0</v>
      </c>
      <c r="X312" s="165">
        <v>0</v>
      </c>
      <c r="Y312" s="165">
        <f>X312*K312</f>
        <v>0</v>
      </c>
      <c r="Z312" s="165">
        <v>0</v>
      </c>
      <c r="AA312" s="166">
        <f>Z312*K312</f>
        <v>0</v>
      </c>
      <c r="AR312" s="19" t="s">
        <v>372</v>
      </c>
      <c r="AT312" s="19" t="s">
        <v>150</v>
      </c>
      <c r="AU312" s="19" t="s">
        <v>97</v>
      </c>
      <c r="AY312" s="19" t="s">
        <v>149</v>
      </c>
      <c r="BE312" s="105">
        <f>IF(U312="základní",N312,0)</f>
        <v>0</v>
      </c>
      <c r="BF312" s="105">
        <f>IF(U312="snížená",N312,0)</f>
        <v>0</v>
      </c>
      <c r="BG312" s="105">
        <f>IF(U312="zákl. přenesená",N312,0)</f>
        <v>0</v>
      </c>
      <c r="BH312" s="105">
        <f>IF(U312="sníž. přenesená",N312,0)</f>
        <v>0</v>
      </c>
      <c r="BI312" s="105">
        <f>IF(U312="nulová",N312,0)</f>
        <v>0</v>
      </c>
      <c r="BJ312" s="19" t="s">
        <v>81</v>
      </c>
      <c r="BK312" s="105">
        <f>ROUND(L312*K312,2)</f>
        <v>0</v>
      </c>
      <c r="BL312" s="19" t="s">
        <v>372</v>
      </c>
      <c r="BM312" s="19" t="s">
        <v>566</v>
      </c>
    </row>
    <row r="313" spans="2:65" s="1" customFormat="1" ht="22.5" customHeight="1">
      <c r="B313" s="36"/>
      <c r="C313" s="160" t="s">
        <v>567</v>
      </c>
      <c r="D313" s="160" t="s">
        <v>150</v>
      </c>
      <c r="E313" s="161" t="s">
        <v>568</v>
      </c>
      <c r="F313" s="255" t="s">
        <v>569</v>
      </c>
      <c r="G313" s="255"/>
      <c r="H313" s="255"/>
      <c r="I313" s="255"/>
      <c r="J313" s="162" t="s">
        <v>188</v>
      </c>
      <c r="K313" s="163">
        <v>10</v>
      </c>
      <c r="L313" s="256">
        <v>0</v>
      </c>
      <c r="M313" s="257"/>
      <c r="N313" s="258">
        <f>ROUND(L313*K313,2)</f>
        <v>0</v>
      </c>
      <c r="O313" s="258"/>
      <c r="P313" s="258"/>
      <c r="Q313" s="258"/>
      <c r="R313" s="38"/>
      <c r="T313" s="164" t="s">
        <v>22</v>
      </c>
      <c r="U313" s="45" t="s">
        <v>41</v>
      </c>
      <c r="V313" s="37"/>
      <c r="W313" s="165">
        <f>V313*K313</f>
        <v>0</v>
      </c>
      <c r="X313" s="165">
        <v>0</v>
      </c>
      <c r="Y313" s="165">
        <f>X313*K313</f>
        <v>0</v>
      </c>
      <c r="Z313" s="165">
        <v>0</v>
      </c>
      <c r="AA313" s="166">
        <f>Z313*K313</f>
        <v>0</v>
      </c>
      <c r="AR313" s="19" t="s">
        <v>372</v>
      </c>
      <c r="AT313" s="19" t="s">
        <v>150</v>
      </c>
      <c r="AU313" s="19" t="s">
        <v>97</v>
      </c>
      <c r="AY313" s="19" t="s">
        <v>149</v>
      </c>
      <c r="BE313" s="105">
        <f>IF(U313="základní",N313,0)</f>
        <v>0</v>
      </c>
      <c r="BF313" s="105">
        <f>IF(U313="snížená",N313,0)</f>
        <v>0</v>
      </c>
      <c r="BG313" s="105">
        <f>IF(U313="zákl. přenesená",N313,0)</f>
        <v>0</v>
      </c>
      <c r="BH313" s="105">
        <f>IF(U313="sníž. přenesená",N313,0)</f>
        <v>0</v>
      </c>
      <c r="BI313" s="105">
        <f>IF(U313="nulová",N313,0)</f>
        <v>0</v>
      </c>
      <c r="BJ313" s="19" t="s">
        <v>81</v>
      </c>
      <c r="BK313" s="105">
        <f>ROUND(L313*K313,2)</f>
        <v>0</v>
      </c>
      <c r="BL313" s="19" t="s">
        <v>372</v>
      </c>
      <c r="BM313" s="19" t="s">
        <v>570</v>
      </c>
    </row>
    <row r="314" spans="2:65" s="10" customFormat="1" ht="22.5" customHeight="1">
      <c r="B314" s="167"/>
      <c r="C314" s="168"/>
      <c r="D314" s="168"/>
      <c r="E314" s="169" t="s">
        <v>22</v>
      </c>
      <c r="F314" s="259" t="s">
        <v>571</v>
      </c>
      <c r="G314" s="260"/>
      <c r="H314" s="260"/>
      <c r="I314" s="260"/>
      <c r="J314" s="168"/>
      <c r="K314" s="170">
        <v>10</v>
      </c>
      <c r="L314" s="168"/>
      <c r="M314" s="168"/>
      <c r="N314" s="168"/>
      <c r="O314" s="168"/>
      <c r="P314" s="168"/>
      <c r="Q314" s="168"/>
      <c r="R314" s="171"/>
      <c r="T314" s="172"/>
      <c r="U314" s="168"/>
      <c r="V314" s="168"/>
      <c r="W314" s="168"/>
      <c r="X314" s="168"/>
      <c r="Y314" s="168"/>
      <c r="Z314" s="168"/>
      <c r="AA314" s="173"/>
      <c r="AT314" s="174" t="s">
        <v>157</v>
      </c>
      <c r="AU314" s="174" t="s">
        <v>97</v>
      </c>
      <c r="AV314" s="10" t="s">
        <v>97</v>
      </c>
      <c r="AW314" s="10" t="s">
        <v>34</v>
      </c>
      <c r="AX314" s="10" t="s">
        <v>81</v>
      </c>
      <c r="AY314" s="174" t="s">
        <v>149</v>
      </c>
    </row>
    <row r="315" spans="2:65" s="1" customFormat="1" ht="22.5" customHeight="1">
      <c r="B315" s="36"/>
      <c r="C315" s="175" t="s">
        <v>572</v>
      </c>
      <c r="D315" s="175" t="s">
        <v>205</v>
      </c>
      <c r="E315" s="176" t="s">
        <v>573</v>
      </c>
      <c r="F315" s="264" t="s">
        <v>574</v>
      </c>
      <c r="G315" s="264"/>
      <c r="H315" s="264"/>
      <c r="I315" s="264"/>
      <c r="J315" s="177" t="s">
        <v>236</v>
      </c>
      <c r="K315" s="178">
        <v>4</v>
      </c>
      <c r="L315" s="265">
        <v>0</v>
      </c>
      <c r="M315" s="266"/>
      <c r="N315" s="267">
        <f>ROUND(L315*K315,2)</f>
        <v>0</v>
      </c>
      <c r="O315" s="258"/>
      <c r="P315" s="258"/>
      <c r="Q315" s="258"/>
      <c r="R315" s="38"/>
      <c r="T315" s="164" t="s">
        <v>22</v>
      </c>
      <c r="U315" s="45" t="s">
        <v>41</v>
      </c>
      <c r="V315" s="37"/>
      <c r="W315" s="165">
        <f>V315*K315</f>
        <v>0</v>
      </c>
      <c r="X315" s="165">
        <v>3.14E-3</v>
      </c>
      <c r="Y315" s="165">
        <f>X315*K315</f>
        <v>1.256E-2</v>
      </c>
      <c r="Z315" s="165">
        <v>0</v>
      </c>
      <c r="AA315" s="166">
        <f>Z315*K315</f>
        <v>0</v>
      </c>
      <c r="AR315" s="19" t="s">
        <v>279</v>
      </c>
      <c r="AT315" s="19" t="s">
        <v>205</v>
      </c>
      <c r="AU315" s="19" t="s">
        <v>97</v>
      </c>
      <c r="AY315" s="19" t="s">
        <v>149</v>
      </c>
      <c r="BE315" s="105">
        <f>IF(U315="základní",N315,0)</f>
        <v>0</v>
      </c>
      <c r="BF315" s="105">
        <f>IF(U315="snížená",N315,0)</f>
        <v>0</v>
      </c>
      <c r="BG315" s="105">
        <f>IF(U315="zákl. přenesená",N315,0)</f>
        <v>0</v>
      </c>
      <c r="BH315" s="105">
        <f>IF(U315="sníž. přenesená",N315,0)</f>
        <v>0</v>
      </c>
      <c r="BI315" s="105">
        <f>IF(U315="nulová",N315,0)</f>
        <v>0</v>
      </c>
      <c r="BJ315" s="19" t="s">
        <v>81</v>
      </c>
      <c r="BK315" s="105">
        <f>ROUND(L315*K315,2)</f>
        <v>0</v>
      </c>
      <c r="BL315" s="19" t="s">
        <v>372</v>
      </c>
      <c r="BM315" s="19" t="s">
        <v>575</v>
      </c>
    </row>
    <row r="316" spans="2:65" s="1" customFormat="1" ht="22.5" customHeight="1">
      <c r="B316" s="36"/>
      <c r="C316" s="160" t="s">
        <v>576</v>
      </c>
      <c r="D316" s="160" t="s">
        <v>150</v>
      </c>
      <c r="E316" s="161" t="s">
        <v>577</v>
      </c>
      <c r="F316" s="255" t="s">
        <v>578</v>
      </c>
      <c r="G316" s="255"/>
      <c r="H316" s="255"/>
      <c r="I316" s="255"/>
      <c r="J316" s="162" t="s">
        <v>188</v>
      </c>
      <c r="K316" s="163">
        <v>43.2</v>
      </c>
      <c r="L316" s="256">
        <v>0</v>
      </c>
      <c r="M316" s="257"/>
      <c r="N316" s="258">
        <f>ROUND(L316*K316,2)</f>
        <v>0</v>
      </c>
      <c r="O316" s="258"/>
      <c r="P316" s="258"/>
      <c r="Q316" s="258"/>
      <c r="R316" s="38"/>
      <c r="T316" s="164" t="s">
        <v>22</v>
      </c>
      <c r="U316" s="45" t="s">
        <v>41</v>
      </c>
      <c r="V316" s="37"/>
      <c r="W316" s="165">
        <f>V316*K316</f>
        <v>0</v>
      </c>
      <c r="X316" s="165">
        <v>0</v>
      </c>
      <c r="Y316" s="165">
        <f>X316*K316</f>
        <v>0</v>
      </c>
      <c r="Z316" s="165">
        <v>0</v>
      </c>
      <c r="AA316" s="166">
        <f>Z316*K316</f>
        <v>0</v>
      </c>
      <c r="AR316" s="19" t="s">
        <v>372</v>
      </c>
      <c r="AT316" s="19" t="s">
        <v>150</v>
      </c>
      <c r="AU316" s="19" t="s">
        <v>97</v>
      </c>
      <c r="AY316" s="19" t="s">
        <v>149</v>
      </c>
      <c r="BE316" s="105">
        <f>IF(U316="základní",N316,0)</f>
        <v>0</v>
      </c>
      <c r="BF316" s="105">
        <f>IF(U316="snížená",N316,0)</f>
        <v>0</v>
      </c>
      <c r="BG316" s="105">
        <f>IF(U316="zákl. přenesená",N316,0)</f>
        <v>0</v>
      </c>
      <c r="BH316" s="105">
        <f>IF(U316="sníž. přenesená",N316,0)</f>
        <v>0</v>
      </c>
      <c r="BI316" s="105">
        <f>IF(U316="nulová",N316,0)</f>
        <v>0</v>
      </c>
      <c r="BJ316" s="19" t="s">
        <v>81</v>
      </c>
      <c r="BK316" s="105">
        <f>ROUND(L316*K316,2)</f>
        <v>0</v>
      </c>
      <c r="BL316" s="19" t="s">
        <v>372</v>
      </c>
      <c r="BM316" s="19" t="s">
        <v>579</v>
      </c>
    </row>
    <row r="317" spans="2:65" s="10" customFormat="1" ht="22.5" customHeight="1">
      <c r="B317" s="167"/>
      <c r="C317" s="168"/>
      <c r="D317" s="168"/>
      <c r="E317" s="169" t="s">
        <v>22</v>
      </c>
      <c r="F317" s="259" t="s">
        <v>550</v>
      </c>
      <c r="G317" s="260"/>
      <c r="H317" s="260"/>
      <c r="I317" s="260"/>
      <c r="J317" s="168"/>
      <c r="K317" s="170">
        <v>43.2</v>
      </c>
      <c r="L317" s="168"/>
      <c r="M317" s="168"/>
      <c r="N317" s="168"/>
      <c r="O317" s="168"/>
      <c r="P317" s="168"/>
      <c r="Q317" s="168"/>
      <c r="R317" s="171"/>
      <c r="T317" s="172"/>
      <c r="U317" s="168"/>
      <c r="V317" s="168"/>
      <c r="W317" s="168"/>
      <c r="X317" s="168"/>
      <c r="Y317" s="168"/>
      <c r="Z317" s="168"/>
      <c r="AA317" s="173"/>
      <c r="AT317" s="174" t="s">
        <v>157</v>
      </c>
      <c r="AU317" s="174" t="s">
        <v>97</v>
      </c>
      <c r="AV317" s="10" t="s">
        <v>97</v>
      </c>
      <c r="AW317" s="10" t="s">
        <v>34</v>
      </c>
      <c r="AX317" s="10" t="s">
        <v>81</v>
      </c>
      <c r="AY317" s="174" t="s">
        <v>149</v>
      </c>
    </row>
    <row r="318" spans="2:65" s="1" customFormat="1" ht="22.5" customHeight="1">
      <c r="B318" s="36"/>
      <c r="C318" s="160" t="s">
        <v>580</v>
      </c>
      <c r="D318" s="160" t="s">
        <v>150</v>
      </c>
      <c r="E318" s="161" t="s">
        <v>581</v>
      </c>
      <c r="F318" s="255" t="s">
        <v>582</v>
      </c>
      <c r="G318" s="255"/>
      <c r="H318" s="255"/>
      <c r="I318" s="255"/>
      <c r="J318" s="162" t="s">
        <v>236</v>
      </c>
      <c r="K318" s="163">
        <v>28</v>
      </c>
      <c r="L318" s="256">
        <v>0</v>
      </c>
      <c r="M318" s="257"/>
      <c r="N318" s="258">
        <f>ROUND(L318*K318,2)</f>
        <v>0</v>
      </c>
      <c r="O318" s="258"/>
      <c r="P318" s="258"/>
      <c r="Q318" s="258"/>
      <c r="R318" s="38"/>
      <c r="T318" s="164" t="s">
        <v>22</v>
      </c>
      <c r="U318" s="45" t="s">
        <v>41</v>
      </c>
      <c r="V318" s="37"/>
      <c r="W318" s="165">
        <f>V318*K318</f>
        <v>0</v>
      </c>
      <c r="X318" s="165">
        <v>0</v>
      </c>
      <c r="Y318" s="165">
        <f>X318*K318</f>
        <v>0</v>
      </c>
      <c r="Z318" s="165">
        <v>0</v>
      </c>
      <c r="AA318" s="166">
        <f>Z318*K318</f>
        <v>0</v>
      </c>
      <c r="AR318" s="19" t="s">
        <v>372</v>
      </c>
      <c r="AT318" s="19" t="s">
        <v>150</v>
      </c>
      <c r="AU318" s="19" t="s">
        <v>97</v>
      </c>
      <c r="AY318" s="19" t="s">
        <v>149</v>
      </c>
      <c r="BE318" s="105">
        <f>IF(U318="základní",N318,0)</f>
        <v>0</v>
      </c>
      <c r="BF318" s="105">
        <f>IF(U318="snížená",N318,0)</f>
        <v>0</v>
      </c>
      <c r="BG318" s="105">
        <f>IF(U318="zákl. přenesená",N318,0)</f>
        <v>0</v>
      </c>
      <c r="BH318" s="105">
        <f>IF(U318="sníž. přenesená",N318,0)</f>
        <v>0</v>
      </c>
      <c r="BI318" s="105">
        <f>IF(U318="nulová",N318,0)</f>
        <v>0</v>
      </c>
      <c r="BJ318" s="19" t="s">
        <v>81</v>
      </c>
      <c r="BK318" s="105">
        <f>ROUND(L318*K318,2)</f>
        <v>0</v>
      </c>
      <c r="BL318" s="19" t="s">
        <v>372</v>
      </c>
      <c r="BM318" s="19" t="s">
        <v>583</v>
      </c>
    </row>
    <row r="319" spans="2:65" s="1" customFormat="1" ht="22.5" customHeight="1">
      <c r="B319" s="36"/>
      <c r="C319" s="175" t="s">
        <v>584</v>
      </c>
      <c r="D319" s="175" t="s">
        <v>205</v>
      </c>
      <c r="E319" s="176" t="s">
        <v>585</v>
      </c>
      <c r="F319" s="264" t="s">
        <v>586</v>
      </c>
      <c r="G319" s="264"/>
      <c r="H319" s="264"/>
      <c r="I319" s="264"/>
      <c r="J319" s="177" t="s">
        <v>236</v>
      </c>
      <c r="K319" s="178">
        <v>28</v>
      </c>
      <c r="L319" s="265">
        <v>0</v>
      </c>
      <c r="M319" s="266"/>
      <c r="N319" s="267">
        <f>ROUND(L319*K319,2)</f>
        <v>0</v>
      </c>
      <c r="O319" s="258"/>
      <c r="P319" s="258"/>
      <c r="Q319" s="258"/>
      <c r="R319" s="38"/>
      <c r="T319" s="164" t="s">
        <v>22</v>
      </c>
      <c r="U319" s="45" t="s">
        <v>41</v>
      </c>
      <c r="V319" s="37"/>
      <c r="W319" s="165">
        <f>V319*K319</f>
        <v>0</v>
      </c>
      <c r="X319" s="165">
        <v>2.9999999999999997E-4</v>
      </c>
      <c r="Y319" s="165">
        <f>X319*K319</f>
        <v>8.3999999999999995E-3</v>
      </c>
      <c r="Z319" s="165">
        <v>0</v>
      </c>
      <c r="AA319" s="166">
        <f>Z319*K319</f>
        <v>0</v>
      </c>
      <c r="AR319" s="19" t="s">
        <v>279</v>
      </c>
      <c r="AT319" s="19" t="s">
        <v>205</v>
      </c>
      <c r="AU319" s="19" t="s">
        <v>97</v>
      </c>
      <c r="AY319" s="19" t="s">
        <v>149</v>
      </c>
      <c r="BE319" s="105">
        <f>IF(U319="základní",N319,0)</f>
        <v>0</v>
      </c>
      <c r="BF319" s="105">
        <f>IF(U319="snížená",N319,0)</f>
        <v>0</v>
      </c>
      <c r="BG319" s="105">
        <f>IF(U319="zákl. přenesená",N319,0)</f>
        <v>0</v>
      </c>
      <c r="BH319" s="105">
        <f>IF(U319="sníž. přenesená",N319,0)</f>
        <v>0</v>
      </c>
      <c r="BI319" s="105">
        <f>IF(U319="nulová",N319,0)</f>
        <v>0</v>
      </c>
      <c r="BJ319" s="19" t="s">
        <v>81</v>
      </c>
      <c r="BK319" s="105">
        <f>ROUND(L319*K319,2)</f>
        <v>0</v>
      </c>
      <c r="BL319" s="19" t="s">
        <v>372</v>
      </c>
      <c r="BM319" s="19" t="s">
        <v>587</v>
      </c>
    </row>
    <row r="320" spans="2:65" s="1" customFormat="1" ht="22.5" customHeight="1">
      <c r="B320" s="36"/>
      <c r="C320" s="160" t="s">
        <v>588</v>
      </c>
      <c r="D320" s="160" t="s">
        <v>150</v>
      </c>
      <c r="E320" s="161" t="s">
        <v>589</v>
      </c>
      <c r="F320" s="255" t="s">
        <v>590</v>
      </c>
      <c r="G320" s="255"/>
      <c r="H320" s="255"/>
      <c r="I320" s="255"/>
      <c r="J320" s="162" t="s">
        <v>236</v>
      </c>
      <c r="K320" s="163">
        <v>4</v>
      </c>
      <c r="L320" s="256">
        <v>0</v>
      </c>
      <c r="M320" s="257"/>
      <c r="N320" s="258">
        <f>ROUND(L320*K320,2)</f>
        <v>0</v>
      </c>
      <c r="O320" s="258"/>
      <c r="P320" s="258"/>
      <c r="Q320" s="258"/>
      <c r="R320" s="38"/>
      <c r="T320" s="164" t="s">
        <v>22</v>
      </c>
      <c r="U320" s="45" t="s">
        <v>41</v>
      </c>
      <c r="V320" s="37"/>
      <c r="W320" s="165">
        <f>V320*K320</f>
        <v>0</v>
      </c>
      <c r="X320" s="165">
        <v>0</v>
      </c>
      <c r="Y320" s="165">
        <f>X320*K320</f>
        <v>0</v>
      </c>
      <c r="Z320" s="165">
        <v>0</v>
      </c>
      <c r="AA320" s="166">
        <f>Z320*K320</f>
        <v>0</v>
      </c>
      <c r="AR320" s="19" t="s">
        <v>372</v>
      </c>
      <c r="AT320" s="19" t="s">
        <v>150</v>
      </c>
      <c r="AU320" s="19" t="s">
        <v>97</v>
      </c>
      <c r="AY320" s="19" t="s">
        <v>149</v>
      </c>
      <c r="BE320" s="105">
        <f>IF(U320="základní",N320,0)</f>
        <v>0</v>
      </c>
      <c r="BF320" s="105">
        <f>IF(U320="snížená",N320,0)</f>
        <v>0</v>
      </c>
      <c r="BG320" s="105">
        <f>IF(U320="zákl. přenesená",N320,0)</f>
        <v>0</v>
      </c>
      <c r="BH320" s="105">
        <f>IF(U320="sníž. přenesená",N320,0)</f>
        <v>0</v>
      </c>
      <c r="BI320" s="105">
        <f>IF(U320="nulová",N320,0)</f>
        <v>0</v>
      </c>
      <c r="BJ320" s="19" t="s">
        <v>81</v>
      </c>
      <c r="BK320" s="105">
        <f>ROUND(L320*K320,2)</f>
        <v>0</v>
      </c>
      <c r="BL320" s="19" t="s">
        <v>372</v>
      </c>
      <c r="BM320" s="19" t="s">
        <v>591</v>
      </c>
    </row>
    <row r="321" spans="2:65" s="1" customFormat="1" ht="31.5" customHeight="1">
      <c r="B321" s="36"/>
      <c r="C321" s="160" t="s">
        <v>592</v>
      </c>
      <c r="D321" s="160" t="s">
        <v>150</v>
      </c>
      <c r="E321" s="161" t="s">
        <v>593</v>
      </c>
      <c r="F321" s="255" t="s">
        <v>594</v>
      </c>
      <c r="G321" s="255"/>
      <c r="H321" s="255"/>
      <c r="I321" s="255"/>
      <c r="J321" s="162" t="s">
        <v>515</v>
      </c>
      <c r="K321" s="187">
        <v>0</v>
      </c>
      <c r="L321" s="256">
        <v>0</v>
      </c>
      <c r="M321" s="257"/>
      <c r="N321" s="258">
        <f>ROUND(L321*K321,2)</f>
        <v>0</v>
      </c>
      <c r="O321" s="258"/>
      <c r="P321" s="258"/>
      <c r="Q321" s="258"/>
      <c r="R321" s="38"/>
      <c r="T321" s="164" t="s">
        <v>22</v>
      </c>
      <c r="U321" s="45" t="s">
        <v>41</v>
      </c>
      <c r="V321" s="37"/>
      <c r="W321" s="165">
        <f>V321*K321</f>
        <v>0</v>
      </c>
      <c r="X321" s="165">
        <v>0</v>
      </c>
      <c r="Y321" s="165">
        <f>X321*K321</f>
        <v>0</v>
      </c>
      <c r="Z321" s="165">
        <v>0</v>
      </c>
      <c r="AA321" s="166">
        <f>Z321*K321</f>
        <v>0</v>
      </c>
      <c r="AR321" s="19" t="s">
        <v>372</v>
      </c>
      <c r="AT321" s="19" t="s">
        <v>150</v>
      </c>
      <c r="AU321" s="19" t="s">
        <v>97</v>
      </c>
      <c r="AY321" s="19" t="s">
        <v>149</v>
      </c>
      <c r="BE321" s="105">
        <f>IF(U321="základní",N321,0)</f>
        <v>0</v>
      </c>
      <c r="BF321" s="105">
        <f>IF(U321="snížená",N321,0)</f>
        <v>0</v>
      </c>
      <c r="BG321" s="105">
        <f>IF(U321="zákl. přenesená",N321,0)</f>
        <v>0</v>
      </c>
      <c r="BH321" s="105">
        <f>IF(U321="sníž. přenesená",N321,0)</f>
        <v>0</v>
      </c>
      <c r="BI321" s="105">
        <f>IF(U321="nulová",N321,0)</f>
        <v>0</v>
      </c>
      <c r="BJ321" s="19" t="s">
        <v>81</v>
      </c>
      <c r="BK321" s="105">
        <f>ROUND(L321*K321,2)</f>
        <v>0</v>
      </c>
      <c r="BL321" s="19" t="s">
        <v>372</v>
      </c>
      <c r="BM321" s="19" t="s">
        <v>595</v>
      </c>
    </row>
    <row r="322" spans="2:65" s="9" customFormat="1" ht="29.85" customHeight="1">
      <c r="B322" s="149"/>
      <c r="C322" s="150"/>
      <c r="D322" s="159" t="s">
        <v>119</v>
      </c>
      <c r="E322" s="159"/>
      <c r="F322" s="159"/>
      <c r="G322" s="159"/>
      <c r="H322" s="159"/>
      <c r="I322" s="159"/>
      <c r="J322" s="159"/>
      <c r="K322" s="159"/>
      <c r="L322" s="159"/>
      <c r="M322" s="159"/>
      <c r="N322" s="277">
        <f>BK322</f>
        <v>0</v>
      </c>
      <c r="O322" s="278"/>
      <c r="P322" s="278"/>
      <c r="Q322" s="278"/>
      <c r="R322" s="152"/>
      <c r="T322" s="153"/>
      <c r="U322" s="150"/>
      <c r="V322" s="150"/>
      <c r="W322" s="154">
        <f>SUM(W323:W327)</f>
        <v>0</v>
      </c>
      <c r="X322" s="150"/>
      <c r="Y322" s="154">
        <f>SUM(Y323:Y327)</f>
        <v>4.5936000000000005E-2</v>
      </c>
      <c r="Z322" s="150"/>
      <c r="AA322" s="155">
        <f>SUM(AA323:AA327)</f>
        <v>0</v>
      </c>
      <c r="AR322" s="156" t="s">
        <v>97</v>
      </c>
      <c r="AT322" s="157" t="s">
        <v>75</v>
      </c>
      <c r="AU322" s="157" t="s">
        <v>81</v>
      </c>
      <c r="AY322" s="156" t="s">
        <v>149</v>
      </c>
      <c r="BK322" s="158">
        <f>SUM(BK323:BK327)</f>
        <v>0</v>
      </c>
    </row>
    <row r="323" spans="2:65" s="1" customFormat="1" ht="22.5" customHeight="1">
      <c r="B323" s="36"/>
      <c r="C323" s="160" t="s">
        <v>596</v>
      </c>
      <c r="D323" s="160" t="s">
        <v>150</v>
      </c>
      <c r="E323" s="161" t="s">
        <v>597</v>
      </c>
      <c r="F323" s="255" t="s">
        <v>598</v>
      </c>
      <c r="G323" s="255"/>
      <c r="H323" s="255"/>
      <c r="I323" s="255"/>
      <c r="J323" s="162" t="s">
        <v>188</v>
      </c>
      <c r="K323" s="163">
        <v>95.7</v>
      </c>
      <c r="L323" s="256">
        <v>0</v>
      </c>
      <c r="M323" s="257"/>
      <c r="N323" s="258">
        <f>ROUND(L323*K323,2)</f>
        <v>0</v>
      </c>
      <c r="O323" s="258"/>
      <c r="P323" s="258"/>
      <c r="Q323" s="258"/>
      <c r="R323" s="38"/>
      <c r="T323" s="164" t="s">
        <v>22</v>
      </c>
      <c r="U323" s="45" t="s">
        <v>41</v>
      </c>
      <c r="V323" s="37"/>
      <c r="W323" s="165">
        <f>V323*K323</f>
        <v>0</v>
      </c>
      <c r="X323" s="165">
        <v>1.0000000000000001E-5</v>
      </c>
      <c r="Y323" s="165">
        <f>X323*K323</f>
        <v>9.5700000000000006E-4</v>
      </c>
      <c r="Z323" s="165">
        <v>0</v>
      </c>
      <c r="AA323" s="166">
        <f>Z323*K323</f>
        <v>0</v>
      </c>
      <c r="AR323" s="19" t="s">
        <v>372</v>
      </c>
      <c r="AT323" s="19" t="s">
        <v>150</v>
      </c>
      <c r="AU323" s="19" t="s">
        <v>97</v>
      </c>
      <c r="AY323" s="19" t="s">
        <v>149</v>
      </c>
      <c r="BE323" s="105">
        <f>IF(U323="základní",N323,0)</f>
        <v>0</v>
      </c>
      <c r="BF323" s="105">
        <f>IF(U323="snížená",N323,0)</f>
        <v>0</v>
      </c>
      <c r="BG323" s="105">
        <f>IF(U323="zákl. přenesená",N323,0)</f>
        <v>0</v>
      </c>
      <c r="BH323" s="105">
        <f>IF(U323="sníž. přenesená",N323,0)</f>
        <v>0</v>
      </c>
      <c r="BI323" s="105">
        <f>IF(U323="nulová",N323,0)</f>
        <v>0</v>
      </c>
      <c r="BJ323" s="19" t="s">
        <v>81</v>
      </c>
      <c r="BK323" s="105">
        <f>ROUND(L323*K323,2)</f>
        <v>0</v>
      </c>
      <c r="BL323" s="19" t="s">
        <v>372</v>
      </c>
      <c r="BM323" s="19" t="s">
        <v>599</v>
      </c>
    </row>
    <row r="324" spans="2:65" s="10" customFormat="1" ht="22.5" customHeight="1">
      <c r="B324" s="167"/>
      <c r="C324" s="168"/>
      <c r="D324" s="168"/>
      <c r="E324" s="169" t="s">
        <v>22</v>
      </c>
      <c r="F324" s="259" t="s">
        <v>454</v>
      </c>
      <c r="G324" s="260"/>
      <c r="H324" s="260"/>
      <c r="I324" s="260"/>
      <c r="J324" s="168"/>
      <c r="K324" s="170">
        <v>95.7</v>
      </c>
      <c r="L324" s="168"/>
      <c r="M324" s="168"/>
      <c r="N324" s="168"/>
      <c r="O324" s="168"/>
      <c r="P324" s="168"/>
      <c r="Q324" s="168"/>
      <c r="R324" s="171"/>
      <c r="T324" s="172"/>
      <c r="U324" s="168"/>
      <c r="V324" s="168"/>
      <c r="W324" s="168"/>
      <c r="X324" s="168"/>
      <c r="Y324" s="168"/>
      <c r="Z324" s="168"/>
      <c r="AA324" s="173"/>
      <c r="AT324" s="174" t="s">
        <v>157</v>
      </c>
      <c r="AU324" s="174" t="s">
        <v>97</v>
      </c>
      <c r="AV324" s="10" t="s">
        <v>97</v>
      </c>
      <c r="AW324" s="10" t="s">
        <v>34</v>
      </c>
      <c r="AX324" s="10" t="s">
        <v>81</v>
      </c>
      <c r="AY324" s="174" t="s">
        <v>149</v>
      </c>
    </row>
    <row r="325" spans="2:65" s="1" customFormat="1" ht="22.5" customHeight="1">
      <c r="B325" s="36"/>
      <c r="C325" s="175" t="s">
        <v>600</v>
      </c>
      <c r="D325" s="175" t="s">
        <v>205</v>
      </c>
      <c r="E325" s="176" t="s">
        <v>601</v>
      </c>
      <c r="F325" s="264" t="s">
        <v>602</v>
      </c>
      <c r="G325" s="264"/>
      <c r="H325" s="264"/>
      <c r="I325" s="264"/>
      <c r="J325" s="177" t="s">
        <v>236</v>
      </c>
      <c r="K325" s="178">
        <v>19.14</v>
      </c>
      <c r="L325" s="265">
        <v>0</v>
      </c>
      <c r="M325" s="266"/>
      <c r="N325" s="267">
        <f>ROUND(L325*K325,2)</f>
        <v>0</v>
      </c>
      <c r="O325" s="258"/>
      <c r="P325" s="258"/>
      <c r="Q325" s="258"/>
      <c r="R325" s="38"/>
      <c r="T325" s="164" t="s">
        <v>22</v>
      </c>
      <c r="U325" s="45" t="s">
        <v>41</v>
      </c>
      <c r="V325" s="37"/>
      <c r="W325" s="165">
        <f>V325*K325</f>
        <v>0</v>
      </c>
      <c r="X325" s="165">
        <v>2.3500000000000001E-3</v>
      </c>
      <c r="Y325" s="165">
        <f>X325*K325</f>
        <v>4.4979000000000005E-2</v>
      </c>
      <c r="Z325" s="165">
        <v>0</v>
      </c>
      <c r="AA325" s="166">
        <f>Z325*K325</f>
        <v>0</v>
      </c>
      <c r="AR325" s="19" t="s">
        <v>279</v>
      </c>
      <c r="AT325" s="19" t="s">
        <v>205</v>
      </c>
      <c r="AU325" s="19" t="s">
        <v>97</v>
      </c>
      <c r="AY325" s="19" t="s">
        <v>149</v>
      </c>
      <c r="BE325" s="105">
        <f>IF(U325="základní",N325,0)</f>
        <v>0</v>
      </c>
      <c r="BF325" s="105">
        <f>IF(U325="snížená",N325,0)</f>
        <v>0</v>
      </c>
      <c r="BG325" s="105">
        <f>IF(U325="zákl. přenesená",N325,0)</f>
        <v>0</v>
      </c>
      <c r="BH325" s="105">
        <f>IF(U325="sníž. přenesená",N325,0)</f>
        <v>0</v>
      </c>
      <c r="BI325" s="105">
        <f>IF(U325="nulová",N325,0)</f>
        <v>0</v>
      </c>
      <c r="BJ325" s="19" t="s">
        <v>81</v>
      </c>
      <c r="BK325" s="105">
        <f>ROUND(L325*K325,2)</f>
        <v>0</v>
      </c>
      <c r="BL325" s="19" t="s">
        <v>372</v>
      </c>
      <c r="BM325" s="19" t="s">
        <v>603</v>
      </c>
    </row>
    <row r="326" spans="2:65" s="1" customFormat="1" ht="22.5" customHeight="1">
      <c r="B326" s="36"/>
      <c r="C326" s="37"/>
      <c r="D326" s="37"/>
      <c r="E326" s="37"/>
      <c r="F326" s="272" t="s">
        <v>604</v>
      </c>
      <c r="G326" s="273"/>
      <c r="H326" s="273"/>
      <c r="I326" s="273"/>
      <c r="J326" s="37"/>
      <c r="K326" s="37"/>
      <c r="L326" s="37"/>
      <c r="M326" s="37"/>
      <c r="N326" s="37"/>
      <c r="O326" s="37"/>
      <c r="P326" s="37"/>
      <c r="Q326" s="37"/>
      <c r="R326" s="38"/>
      <c r="T326" s="135"/>
      <c r="U326" s="37"/>
      <c r="V326" s="37"/>
      <c r="W326" s="37"/>
      <c r="X326" s="37"/>
      <c r="Y326" s="37"/>
      <c r="Z326" s="37"/>
      <c r="AA326" s="79"/>
      <c r="AT326" s="19" t="s">
        <v>474</v>
      </c>
      <c r="AU326" s="19" t="s">
        <v>97</v>
      </c>
    </row>
    <row r="327" spans="2:65" s="1" customFormat="1" ht="31.5" customHeight="1">
      <c r="B327" s="36"/>
      <c r="C327" s="160" t="s">
        <v>605</v>
      </c>
      <c r="D327" s="160" t="s">
        <v>150</v>
      </c>
      <c r="E327" s="161" t="s">
        <v>606</v>
      </c>
      <c r="F327" s="255" t="s">
        <v>607</v>
      </c>
      <c r="G327" s="255"/>
      <c r="H327" s="255"/>
      <c r="I327" s="255"/>
      <c r="J327" s="162" t="s">
        <v>515</v>
      </c>
      <c r="K327" s="187">
        <v>0</v>
      </c>
      <c r="L327" s="256">
        <v>0</v>
      </c>
      <c r="M327" s="257"/>
      <c r="N327" s="258">
        <f>ROUND(L327*K327,2)</f>
        <v>0</v>
      </c>
      <c r="O327" s="258"/>
      <c r="P327" s="258"/>
      <c r="Q327" s="258"/>
      <c r="R327" s="38"/>
      <c r="T327" s="164" t="s">
        <v>22</v>
      </c>
      <c r="U327" s="45" t="s">
        <v>41</v>
      </c>
      <c r="V327" s="37"/>
      <c r="W327" s="165">
        <f>V327*K327</f>
        <v>0</v>
      </c>
      <c r="X327" s="165">
        <v>0</v>
      </c>
      <c r="Y327" s="165">
        <f>X327*K327</f>
        <v>0</v>
      </c>
      <c r="Z327" s="165">
        <v>0</v>
      </c>
      <c r="AA327" s="166">
        <f>Z327*K327</f>
        <v>0</v>
      </c>
      <c r="AR327" s="19" t="s">
        <v>372</v>
      </c>
      <c r="AT327" s="19" t="s">
        <v>150</v>
      </c>
      <c r="AU327" s="19" t="s">
        <v>97</v>
      </c>
      <c r="AY327" s="19" t="s">
        <v>149</v>
      </c>
      <c r="BE327" s="105">
        <f>IF(U327="základní",N327,0)</f>
        <v>0</v>
      </c>
      <c r="BF327" s="105">
        <f>IF(U327="snížená",N327,0)</f>
        <v>0</v>
      </c>
      <c r="BG327" s="105">
        <f>IF(U327="zákl. přenesená",N327,0)</f>
        <v>0</v>
      </c>
      <c r="BH327" s="105">
        <f>IF(U327="sníž. přenesená",N327,0)</f>
        <v>0</v>
      </c>
      <c r="BI327" s="105">
        <f>IF(U327="nulová",N327,0)</f>
        <v>0</v>
      </c>
      <c r="BJ327" s="19" t="s">
        <v>81</v>
      </c>
      <c r="BK327" s="105">
        <f>ROUND(L327*K327,2)</f>
        <v>0</v>
      </c>
      <c r="BL327" s="19" t="s">
        <v>372</v>
      </c>
      <c r="BM327" s="19" t="s">
        <v>608</v>
      </c>
    </row>
    <row r="328" spans="2:65" s="9" customFormat="1" ht="29.85" customHeight="1">
      <c r="B328" s="149"/>
      <c r="C328" s="150"/>
      <c r="D328" s="159" t="s">
        <v>120</v>
      </c>
      <c r="E328" s="159"/>
      <c r="F328" s="159"/>
      <c r="G328" s="159"/>
      <c r="H328" s="159"/>
      <c r="I328" s="159"/>
      <c r="J328" s="159"/>
      <c r="K328" s="159"/>
      <c r="L328" s="159"/>
      <c r="M328" s="159"/>
      <c r="N328" s="277">
        <f>BK328</f>
        <v>0</v>
      </c>
      <c r="O328" s="278"/>
      <c r="P328" s="278"/>
      <c r="Q328" s="278"/>
      <c r="R328" s="152"/>
      <c r="T328" s="153"/>
      <c r="U328" s="150"/>
      <c r="V328" s="150"/>
      <c r="W328" s="154">
        <f>SUM(W329:W333)</f>
        <v>0</v>
      </c>
      <c r="X328" s="150"/>
      <c r="Y328" s="154">
        <f>SUM(Y329:Y333)</f>
        <v>0.31115000000000004</v>
      </c>
      <c r="Z328" s="150"/>
      <c r="AA328" s="155">
        <f>SUM(AA329:AA333)</f>
        <v>8.9200000000000008E-3</v>
      </c>
      <c r="AR328" s="156" t="s">
        <v>97</v>
      </c>
      <c r="AT328" s="157" t="s">
        <v>75</v>
      </c>
      <c r="AU328" s="157" t="s">
        <v>81</v>
      </c>
      <c r="AY328" s="156" t="s">
        <v>149</v>
      </c>
      <c r="BK328" s="158">
        <f>SUM(BK329:BK333)</f>
        <v>0</v>
      </c>
    </row>
    <row r="329" spans="2:65" s="1" customFormat="1" ht="31.5" customHeight="1">
      <c r="B329" s="36"/>
      <c r="C329" s="160" t="s">
        <v>609</v>
      </c>
      <c r="D329" s="160" t="s">
        <v>150</v>
      </c>
      <c r="E329" s="161" t="s">
        <v>610</v>
      </c>
      <c r="F329" s="255" t="s">
        <v>611</v>
      </c>
      <c r="G329" s="255"/>
      <c r="H329" s="255"/>
      <c r="I329" s="255"/>
      <c r="J329" s="162" t="s">
        <v>236</v>
      </c>
      <c r="K329" s="163">
        <v>4</v>
      </c>
      <c r="L329" s="256">
        <v>0</v>
      </c>
      <c r="M329" s="257"/>
      <c r="N329" s="258">
        <f>ROUND(L329*K329,2)</f>
        <v>0</v>
      </c>
      <c r="O329" s="258"/>
      <c r="P329" s="258"/>
      <c r="Q329" s="258"/>
      <c r="R329" s="38"/>
      <c r="T329" s="164" t="s">
        <v>22</v>
      </c>
      <c r="U329" s="45" t="s">
        <v>41</v>
      </c>
      <c r="V329" s="37"/>
      <c r="W329" s="165">
        <f>V329*K329</f>
        <v>0</v>
      </c>
      <c r="X329" s="165">
        <v>0</v>
      </c>
      <c r="Y329" s="165">
        <f>X329*K329</f>
        <v>0</v>
      </c>
      <c r="Z329" s="165">
        <v>2.2300000000000002E-3</v>
      </c>
      <c r="AA329" s="166">
        <f>Z329*K329</f>
        <v>8.9200000000000008E-3</v>
      </c>
      <c r="AR329" s="19" t="s">
        <v>372</v>
      </c>
      <c r="AT329" s="19" t="s">
        <v>150</v>
      </c>
      <c r="AU329" s="19" t="s">
        <v>97</v>
      </c>
      <c r="AY329" s="19" t="s">
        <v>149</v>
      </c>
      <c r="BE329" s="105">
        <f>IF(U329="základní",N329,0)</f>
        <v>0</v>
      </c>
      <c r="BF329" s="105">
        <f>IF(U329="snížená",N329,0)</f>
        <v>0</v>
      </c>
      <c r="BG329" s="105">
        <f>IF(U329="zákl. přenesená",N329,0)</f>
        <v>0</v>
      </c>
      <c r="BH329" s="105">
        <f>IF(U329="sníž. přenesená",N329,0)</f>
        <v>0</v>
      </c>
      <c r="BI329" s="105">
        <f>IF(U329="nulová",N329,0)</f>
        <v>0</v>
      </c>
      <c r="BJ329" s="19" t="s">
        <v>81</v>
      </c>
      <c r="BK329" s="105">
        <f>ROUND(L329*K329,2)</f>
        <v>0</v>
      </c>
      <c r="BL329" s="19" t="s">
        <v>372</v>
      </c>
      <c r="BM329" s="19" t="s">
        <v>612</v>
      </c>
    </row>
    <row r="330" spans="2:65" s="1" customFormat="1" ht="31.5" customHeight="1">
      <c r="B330" s="36"/>
      <c r="C330" s="160" t="s">
        <v>613</v>
      </c>
      <c r="D330" s="160" t="s">
        <v>150</v>
      </c>
      <c r="E330" s="161" t="s">
        <v>614</v>
      </c>
      <c r="F330" s="255" t="s">
        <v>615</v>
      </c>
      <c r="G330" s="255"/>
      <c r="H330" s="255"/>
      <c r="I330" s="255"/>
      <c r="J330" s="162" t="s">
        <v>153</v>
      </c>
      <c r="K330" s="163">
        <v>12.6</v>
      </c>
      <c r="L330" s="256">
        <v>0</v>
      </c>
      <c r="M330" s="257"/>
      <c r="N330" s="258">
        <f>ROUND(L330*K330,2)</f>
        <v>0</v>
      </c>
      <c r="O330" s="258"/>
      <c r="P330" s="258"/>
      <c r="Q330" s="258"/>
      <c r="R330" s="38"/>
      <c r="T330" s="164" t="s">
        <v>22</v>
      </c>
      <c r="U330" s="45" t="s">
        <v>41</v>
      </c>
      <c r="V330" s="37"/>
      <c r="W330" s="165">
        <f>V330*K330</f>
        <v>0</v>
      </c>
      <c r="X330" s="165">
        <v>2.5000000000000001E-4</v>
      </c>
      <c r="Y330" s="165">
        <f>X330*K330</f>
        <v>3.15E-3</v>
      </c>
      <c r="Z330" s="165">
        <v>0</v>
      </c>
      <c r="AA330" s="166">
        <f>Z330*K330</f>
        <v>0</v>
      </c>
      <c r="AR330" s="19" t="s">
        <v>372</v>
      </c>
      <c r="AT330" s="19" t="s">
        <v>150</v>
      </c>
      <c r="AU330" s="19" t="s">
        <v>97</v>
      </c>
      <c r="AY330" s="19" t="s">
        <v>149</v>
      </c>
      <c r="BE330" s="105">
        <f>IF(U330="základní",N330,0)</f>
        <v>0</v>
      </c>
      <c r="BF330" s="105">
        <f>IF(U330="snížená",N330,0)</f>
        <v>0</v>
      </c>
      <c r="BG330" s="105">
        <f>IF(U330="zákl. přenesená",N330,0)</f>
        <v>0</v>
      </c>
      <c r="BH330" s="105">
        <f>IF(U330="sníž. přenesená",N330,0)</f>
        <v>0</v>
      </c>
      <c r="BI330" s="105">
        <f>IF(U330="nulová",N330,0)</f>
        <v>0</v>
      </c>
      <c r="BJ330" s="19" t="s">
        <v>81</v>
      </c>
      <c r="BK330" s="105">
        <f>ROUND(L330*K330,2)</f>
        <v>0</v>
      </c>
      <c r="BL330" s="19" t="s">
        <v>372</v>
      </c>
      <c r="BM330" s="19" t="s">
        <v>616</v>
      </c>
    </row>
    <row r="331" spans="2:65" s="10" customFormat="1" ht="22.5" customHeight="1">
      <c r="B331" s="167"/>
      <c r="C331" s="168"/>
      <c r="D331" s="168"/>
      <c r="E331" s="169" t="s">
        <v>22</v>
      </c>
      <c r="F331" s="259" t="s">
        <v>617</v>
      </c>
      <c r="G331" s="260"/>
      <c r="H331" s="260"/>
      <c r="I331" s="260"/>
      <c r="J331" s="168"/>
      <c r="K331" s="170">
        <v>12.6</v>
      </c>
      <c r="L331" s="168"/>
      <c r="M331" s="168"/>
      <c r="N331" s="168"/>
      <c r="O331" s="168"/>
      <c r="P331" s="168"/>
      <c r="Q331" s="168"/>
      <c r="R331" s="171"/>
      <c r="T331" s="172"/>
      <c r="U331" s="168"/>
      <c r="V331" s="168"/>
      <c r="W331" s="168"/>
      <c r="X331" s="168"/>
      <c r="Y331" s="168"/>
      <c r="Z331" s="168"/>
      <c r="AA331" s="173"/>
      <c r="AT331" s="174" t="s">
        <v>157</v>
      </c>
      <c r="AU331" s="174" t="s">
        <v>97</v>
      </c>
      <c r="AV331" s="10" t="s">
        <v>97</v>
      </c>
      <c r="AW331" s="10" t="s">
        <v>34</v>
      </c>
      <c r="AX331" s="10" t="s">
        <v>81</v>
      </c>
      <c r="AY331" s="174" t="s">
        <v>149</v>
      </c>
    </row>
    <row r="332" spans="2:65" s="1" customFormat="1" ht="44.25" customHeight="1">
      <c r="B332" s="36"/>
      <c r="C332" s="175" t="s">
        <v>618</v>
      </c>
      <c r="D332" s="175" t="s">
        <v>205</v>
      </c>
      <c r="E332" s="176" t="s">
        <v>619</v>
      </c>
      <c r="F332" s="264" t="s">
        <v>620</v>
      </c>
      <c r="G332" s="264"/>
      <c r="H332" s="264"/>
      <c r="I332" s="264"/>
      <c r="J332" s="177" t="s">
        <v>236</v>
      </c>
      <c r="K332" s="178">
        <v>2</v>
      </c>
      <c r="L332" s="265">
        <v>0</v>
      </c>
      <c r="M332" s="266"/>
      <c r="N332" s="267">
        <f>ROUND(L332*K332,2)</f>
        <v>0</v>
      </c>
      <c r="O332" s="258"/>
      <c r="P332" s="258"/>
      <c r="Q332" s="258"/>
      <c r="R332" s="38"/>
      <c r="T332" s="164" t="s">
        <v>22</v>
      </c>
      <c r="U332" s="45" t="s">
        <v>41</v>
      </c>
      <c r="V332" s="37"/>
      <c r="W332" s="165">
        <f>V332*K332</f>
        <v>0</v>
      </c>
      <c r="X332" s="165">
        <v>7.6999999999999999E-2</v>
      </c>
      <c r="Y332" s="165">
        <f>X332*K332</f>
        <v>0.154</v>
      </c>
      <c r="Z332" s="165">
        <v>0</v>
      </c>
      <c r="AA332" s="166">
        <f>Z332*K332</f>
        <v>0</v>
      </c>
      <c r="AR332" s="19" t="s">
        <v>279</v>
      </c>
      <c r="AT332" s="19" t="s">
        <v>205</v>
      </c>
      <c r="AU332" s="19" t="s">
        <v>97</v>
      </c>
      <c r="AY332" s="19" t="s">
        <v>149</v>
      </c>
      <c r="BE332" s="105">
        <f>IF(U332="základní",N332,0)</f>
        <v>0</v>
      </c>
      <c r="BF332" s="105">
        <f>IF(U332="snížená",N332,0)</f>
        <v>0</v>
      </c>
      <c r="BG332" s="105">
        <f>IF(U332="zákl. přenesená",N332,0)</f>
        <v>0</v>
      </c>
      <c r="BH332" s="105">
        <f>IF(U332="sníž. přenesená",N332,0)</f>
        <v>0</v>
      </c>
      <c r="BI332" s="105">
        <f>IF(U332="nulová",N332,0)</f>
        <v>0</v>
      </c>
      <c r="BJ332" s="19" t="s">
        <v>81</v>
      </c>
      <c r="BK332" s="105">
        <f>ROUND(L332*K332,2)</f>
        <v>0</v>
      </c>
      <c r="BL332" s="19" t="s">
        <v>372</v>
      </c>
      <c r="BM332" s="19" t="s">
        <v>621</v>
      </c>
    </row>
    <row r="333" spans="2:65" s="1" customFormat="1" ht="31.5" customHeight="1">
      <c r="B333" s="36"/>
      <c r="C333" s="175" t="s">
        <v>622</v>
      </c>
      <c r="D333" s="175" t="s">
        <v>205</v>
      </c>
      <c r="E333" s="176" t="s">
        <v>623</v>
      </c>
      <c r="F333" s="264" t="s">
        <v>624</v>
      </c>
      <c r="G333" s="264"/>
      <c r="H333" s="264"/>
      <c r="I333" s="264"/>
      <c r="J333" s="177" t="s">
        <v>236</v>
      </c>
      <c r="K333" s="178">
        <v>2</v>
      </c>
      <c r="L333" s="265">
        <v>0</v>
      </c>
      <c r="M333" s="266"/>
      <c r="N333" s="267">
        <f>ROUND(L333*K333,2)</f>
        <v>0</v>
      </c>
      <c r="O333" s="258"/>
      <c r="P333" s="258"/>
      <c r="Q333" s="258"/>
      <c r="R333" s="38"/>
      <c r="T333" s="164" t="s">
        <v>22</v>
      </c>
      <c r="U333" s="45" t="s">
        <v>41</v>
      </c>
      <c r="V333" s="37"/>
      <c r="W333" s="165">
        <f>V333*K333</f>
        <v>0</v>
      </c>
      <c r="X333" s="165">
        <v>7.6999999999999999E-2</v>
      </c>
      <c r="Y333" s="165">
        <f>X333*K333</f>
        <v>0.154</v>
      </c>
      <c r="Z333" s="165">
        <v>0</v>
      </c>
      <c r="AA333" s="166">
        <f>Z333*K333</f>
        <v>0</v>
      </c>
      <c r="AR333" s="19" t="s">
        <v>279</v>
      </c>
      <c r="AT333" s="19" t="s">
        <v>205</v>
      </c>
      <c r="AU333" s="19" t="s">
        <v>97</v>
      </c>
      <c r="AY333" s="19" t="s">
        <v>149</v>
      </c>
      <c r="BE333" s="105">
        <f>IF(U333="základní",N333,0)</f>
        <v>0</v>
      </c>
      <c r="BF333" s="105">
        <f>IF(U333="snížená",N333,0)</f>
        <v>0</v>
      </c>
      <c r="BG333" s="105">
        <f>IF(U333="zákl. přenesená",N333,0)</f>
        <v>0</v>
      </c>
      <c r="BH333" s="105">
        <f>IF(U333="sníž. přenesená",N333,0)</f>
        <v>0</v>
      </c>
      <c r="BI333" s="105">
        <f>IF(U333="nulová",N333,0)</f>
        <v>0</v>
      </c>
      <c r="BJ333" s="19" t="s">
        <v>81</v>
      </c>
      <c r="BK333" s="105">
        <f>ROUND(L333*K333,2)</f>
        <v>0</v>
      </c>
      <c r="BL333" s="19" t="s">
        <v>372</v>
      </c>
      <c r="BM333" s="19" t="s">
        <v>625</v>
      </c>
    </row>
    <row r="334" spans="2:65" s="9" customFormat="1" ht="29.85" customHeight="1">
      <c r="B334" s="149"/>
      <c r="C334" s="150"/>
      <c r="D334" s="159" t="s">
        <v>121</v>
      </c>
      <c r="E334" s="159"/>
      <c r="F334" s="159"/>
      <c r="G334" s="159"/>
      <c r="H334" s="159"/>
      <c r="I334" s="159"/>
      <c r="J334" s="159"/>
      <c r="K334" s="159"/>
      <c r="L334" s="159"/>
      <c r="M334" s="159"/>
      <c r="N334" s="277">
        <f>BK334</f>
        <v>0</v>
      </c>
      <c r="O334" s="278"/>
      <c r="P334" s="278"/>
      <c r="Q334" s="278"/>
      <c r="R334" s="152"/>
      <c r="T334" s="153"/>
      <c r="U334" s="150"/>
      <c r="V334" s="150"/>
      <c r="W334" s="154">
        <f>SUM(W335:W345)</f>
        <v>0</v>
      </c>
      <c r="X334" s="150"/>
      <c r="Y334" s="154">
        <f>SUM(Y335:Y345)</f>
        <v>3.9279999999999995E-2</v>
      </c>
      <c r="Z334" s="150"/>
      <c r="AA334" s="155">
        <f>SUM(AA335:AA345)</f>
        <v>0.01</v>
      </c>
      <c r="AR334" s="156" t="s">
        <v>97</v>
      </c>
      <c r="AT334" s="157" t="s">
        <v>75</v>
      </c>
      <c r="AU334" s="157" t="s">
        <v>81</v>
      </c>
      <c r="AY334" s="156" t="s">
        <v>149</v>
      </c>
      <c r="BK334" s="158">
        <f>SUM(BK335:BK345)</f>
        <v>0</v>
      </c>
    </row>
    <row r="335" spans="2:65" s="1" customFormat="1" ht="31.5" customHeight="1">
      <c r="B335" s="36"/>
      <c r="C335" s="160" t="s">
        <v>626</v>
      </c>
      <c r="D335" s="160" t="s">
        <v>150</v>
      </c>
      <c r="E335" s="161" t="s">
        <v>627</v>
      </c>
      <c r="F335" s="255" t="s">
        <v>628</v>
      </c>
      <c r="G335" s="255"/>
      <c r="H335" s="255"/>
      <c r="I335" s="255"/>
      <c r="J335" s="162" t="s">
        <v>236</v>
      </c>
      <c r="K335" s="163">
        <v>72</v>
      </c>
      <c r="L335" s="256">
        <v>0</v>
      </c>
      <c r="M335" s="257"/>
      <c r="N335" s="258">
        <f>ROUND(L335*K335,2)</f>
        <v>0</v>
      </c>
      <c r="O335" s="258"/>
      <c r="P335" s="258"/>
      <c r="Q335" s="258"/>
      <c r="R335" s="38"/>
      <c r="T335" s="164" t="s">
        <v>22</v>
      </c>
      <c r="U335" s="45" t="s">
        <v>41</v>
      </c>
      <c r="V335" s="37"/>
      <c r="W335" s="165">
        <f>V335*K335</f>
        <v>0</v>
      </c>
      <c r="X335" s="165">
        <v>0</v>
      </c>
      <c r="Y335" s="165">
        <f>X335*K335</f>
        <v>0</v>
      </c>
      <c r="Z335" s="165">
        <v>0</v>
      </c>
      <c r="AA335" s="166">
        <f>Z335*K335</f>
        <v>0</v>
      </c>
      <c r="AR335" s="19" t="s">
        <v>372</v>
      </c>
      <c r="AT335" s="19" t="s">
        <v>150</v>
      </c>
      <c r="AU335" s="19" t="s">
        <v>97</v>
      </c>
      <c r="AY335" s="19" t="s">
        <v>149</v>
      </c>
      <c r="BE335" s="105">
        <f>IF(U335="základní",N335,0)</f>
        <v>0</v>
      </c>
      <c r="BF335" s="105">
        <f>IF(U335="snížená",N335,0)</f>
        <v>0</v>
      </c>
      <c r="BG335" s="105">
        <f>IF(U335="zákl. přenesená",N335,0)</f>
        <v>0</v>
      </c>
      <c r="BH335" s="105">
        <f>IF(U335="sníž. přenesená",N335,0)</f>
        <v>0</v>
      </c>
      <c r="BI335" s="105">
        <f>IF(U335="nulová",N335,0)</f>
        <v>0</v>
      </c>
      <c r="BJ335" s="19" t="s">
        <v>81</v>
      </c>
      <c r="BK335" s="105">
        <f>ROUND(L335*K335,2)</f>
        <v>0</v>
      </c>
      <c r="BL335" s="19" t="s">
        <v>372</v>
      </c>
      <c r="BM335" s="19" t="s">
        <v>629</v>
      </c>
    </row>
    <row r="336" spans="2:65" s="10" customFormat="1" ht="22.5" customHeight="1">
      <c r="B336" s="167"/>
      <c r="C336" s="168"/>
      <c r="D336" s="168"/>
      <c r="E336" s="169" t="s">
        <v>22</v>
      </c>
      <c r="F336" s="259" t="s">
        <v>630</v>
      </c>
      <c r="G336" s="260"/>
      <c r="H336" s="260"/>
      <c r="I336" s="260"/>
      <c r="J336" s="168"/>
      <c r="K336" s="170">
        <v>72</v>
      </c>
      <c r="L336" s="168"/>
      <c r="M336" s="168"/>
      <c r="N336" s="168"/>
      <c r="O336" s="168"/>
      <c r="P336" s="168"/>
      <c r="Q336" s="168"/>
      <c r="R336" s="171"/>
      <c r="T336" s="172"/>
      <c r="U336" s="168"/>
      <c r="V336" s="168"/>
      <c r="W336" s="168"/>
      <c r="X336" s="168"/>
      <c r="Y336" s="168"/>
      <c r="Z336" s="168"/>
      <c r="AA336" s="173"/>
      <c r="AT336" s="174" t="s">
        <v>157</v>
      </c>
      <c r="AU336" s="174" t="s">
        <v>97</v>
      </c>
      <c r="AV336" s="10" t="s">
        <v>97</v>
      </c>
      <c r="AW336" s="10" t="s">
        <v>34</v>
      </c>
      <c r="AX336" s="10" t="s">
        <v>81</v>
      </c>
      <c r="AY336" s="174" t="s">
        <v>149</v>
      </c>
    </row>
    <row r="337" spans="2:65" s="1" customFormat="1" ht="22.5" customHeight="1">
      <c r="B337" s="36"/>
      <c r="C337" s="175" t="s">
        <v>631</v>
      </c>
      <c r="D337" s="175" t="s">
        <v>205</v>
      </c>
      <c r="E337" s="176" t="s">
        <v>632</v>
      </c>
      <c r="F337" s="264" t="s">
        <v>633</v>
      </c>
      <c r="G337" s="264"/>
      <c r="H337" s="264"/>
      <c r="I337" s="264"/>
      <c r="J337" s="177" t="s">
        <v>236</v>
      </c>
      <c r="K337" s="178">
        <v>72</v>
      </c>
      <c r="L337" s="265">
        <v>0</v>
      </c>
      <c r="M337" s="266"/>
      <c r="N337" s="267">
        <f t="shared" ref="N337:N345" si="25">ROUND(L337*K337,2)</f>
        <v>0</v>
      </c>
      <c r="O337" s="258"/>
      <c r="P337" s="258"/>
      <c r="Q337" s="258"/>
      <c r="R337" s="38"/>
      <c r="T337" s="164" t="s">
        <v>22</v>
      </c>
      <c r="U337" s="45" t="s">
        <v>41</v>
      </c>
      <c r="V337" s="37"/>
      <c r="W337" s="165">
        <f t="shared" ref="W337:W345" si="26">V337*K337</f>
        <v>0</v>
      </c>
      <c r="X337" s="165">
        <v>4.0000000000000003E-5</v>
      </c>
      <c r="Y337" s="165">
        <f t="shared" ref="Y337:Y345" si="27">X337*K337</f>
        <v>2.8800000000000002E-3</v>
      </c>
      <c r="Z337" s="165">
        <v>0</v>
      </c>
      <c r="AA337" s="166">
        <f t="shared" ref="AA337:AA345" si="28">Z337*K337</f>
        <v>0</v>
      </c>
      <c r="AR337" s="19" t="s">
        <v>279</v>
      </c>
      <c r="AT337" s="19" t="s">
        <v>205</v>
      </c>
      <c r="AU337" s="19" t="s">
        <v>97</v>
      </c>
      <c r="AY337" s="19" t="s">
        <v>149</v>
      </c>
      <c r="BE337" s="105">
        <f t="shared" ref="BE337:BE345" si="29">IF(U337="základní",N337,0)</f>
        <v>0</v>
      </c>
      <c r="BF337" s="105">
        <f t="shared" ref="BF337:BF345" si="30">IF(U337="snížená",N337,0)</f>
        <v>0</v>
      </c>
      <c r="BG337" s="105">
        <f t="shared" ref="BG337:BG345" si="31">IF(U337="zákl. přenesená",N337,0)</f>
        <v>0</v>
      </c>
      <c r="BH337" s="105">
        <f t="shared" ref="BH337:BH345" si="32">IF(U337="sníž. přenesená",N337,0)</f>
        <v>0</v>
      </c>
      <c r="BI337" s="105">
        <f t="shared" ref="BI337:BI345" si="33">IF(U337="nulová",N337,0)</f>
        <v>0</v>
      </c>
      <c r="BJ337" s="19" t="s">
        <v>81</v>
      </c>
      <c r="BK337" s="105">
        <f t="shared" ref="BK337:BK345" si="34">ROUND(L337*K337,2)</f>
        <v>0</v>
      </c>
      <c r="BL337" s="19" t="s">
        <v>372</v>
      </c>
      <c r="BM337" s="19" t="s">
        <v>634</v>
      </c>
    </row>
    <row r="338" spans="2:65" s="1" customFormat="1" ht="22.5" customHeight="1">
      <c r="B338" s="36"/>
      <c r="C338" s="160" t="s">
        <v>635</v>
      </c>
      <c r="D338" s="160" t="s">
        <v>150</v>
      </c>
      <c r="E338" s="161" t="s">
        <v>636</v>
      </c>
      <c r="F338" s="255" t="s">
        <v>637</v>
      </c>
      <c r="G338" s="255"/>
      <c r="H338" s="255"/>
      <c r="I338" s="255"/>
      <c r="J338" s="162" t="s">
        <v>236</v>
      </c>
      <c r="K338" s="163">
        <v>4</v>
      </c>
      <c r="L338" s="256">
        <v>0</v>
      </c>
      <c r="M338" s="257"/>
      <c r="N338" s="258">
        <f t="shared" si="25"/>
        <v>0</v>
      </c>
      <c r="O338" s="258"/>
      <c r="P338" s="258"/>
      <c r="Q338" s="258"/>
      <c r="R338" s="38"/>
      <c r="T338" s="164" t="s">
        <v>22</v>
      </c>
      <c r="U338" s="45" t="s">
        <v>41</v>
      </c>
      <c r="V338" s="37"/>
      <c r="W338" s="165">
        <f t="shared" si="26"/>
        <v>0</v>
      </c>
      <c r="X338" s="165">
        <v>1E-4</v>
      </c>
      <c r="Y338" s="165">
        <f t="shared" si="27"/>
        <v>4.0000000000000002E-4</v>
      </c>
      <c r="Z338" s="165">
        <v>0</v>
      </c>
      <c r="AA338" s="166">
        <f t="shared" si="28"/>
        <v>0</v>
      </c>
      <c r="AR338" s="19" t="s">
        <v>372</v>
      </c>
      <c r="AT338" s="19" t="s">
        <v>150</v>
      </c>
      <c r="AU338" s="19" t="s">
        <v>97</v>
      </c>
      <c r="AY338" s="19" t="s">
        <v>149</v>
      </c>
      <c r="BE338" s="105">
        <f t="shared" si="29"/>
        <v>0</v>
      </c>
      <c r="BF338" s="105">
        <f t="shared" si="30"/>
        <v>0</v>
      </c>
      <c r="BG338" s="105">
        <f t="shared" si="31"/>
        <v>0</v>
      </c>
      <c r="BH338" s="105">
        <f t="shared" si="32"/>
        <v>0</v>
      </c>
      <c r="BI338" s="105">
        <f t="shared" si="33"/>
        <v>0</v>
      </c>
      <c r="BJ338" s="19" t="s">
        <v>81</v>
      </c>
      <c r="BK338" s="105">
        <f t="shared" si="34"/>
        <v>0</v>
      </c>
      <c r="BL338" s="19" t="s">
        <v>372</v>
      </c>
      <c r="BM338" s="19" t="s">
        <v>638</v>
      </c>
    </row>
    <row r="339" spans="2:65" s="1" customFormat="1" ht="22.5" customHeight="1">
      <c r="B339" s="36"/>
      <c r="C339" s="175" t="s">
        <v>639</v>
      </c>
      <c r="D339" s="175" t="s">
        <v>205</v>
      </c>
      <c r="E339" s="176" t="s">
        <v>640</v>
      </c>
      <c r="F339" s="264" t="s">
        <v>641</v>
      </c>
      <c r="G339" s="264"/>
      <c r="H339" s="264"/>
      <c r="I339" s="264"/>
      <c r="J339" s="177" t="s">
        <v>236</v>
      </c>
      <c r="K339" s="178">
        <v>4</v>
      </c>
      <c r="L339" s="265">
        <v>0</v>
      </c>
      <c r="M339" s="266"/>
      <c r="N339" s="267">
        <f t="shared" si="25"/>
        <v>0</v>
      </c>
      <c r="O339" s="258"/>
      <c r="P339" s="258"/>
      <c r="Q339" s="258"/>
      <c r="R339" s="38"/>
      <c r="T339" s="164" t="s">
        <v>22</v>
      </c>
      <c r="U339" s="45" t="s">
        <v>41</v>
      </c>
      <c r="V339" s="37"/>
      <c r="W339" s="165">
        <f t="shared" si="26"/>
        <v>0</v>
      </c>
      <c r="X339" s="165">
        <v>8.9999999999999993E-3</v>
      </c>
      <c r="Y339" s="165">
        <f t="shared" si="27"/>
        <v>3.5999999999999997E-2</v>
      </c>
      <c r="Z339" s="165">
        <v>0</v>
      </c>
      <c r="AA339" s="166">
        <f t="shared" si="28"/>
        <v>0</v>
      </c>
      <c r="AR339" s="19" t="s">
        <v>279</v>
      </c>
      <c r="AT339" s="19" t="s">
        <v>205</v>
      </c>
      <c r="AU339" s="19" t="s">
        <v>97</v>
      </c>
      <c r="AY339" s="19" t="s">
        <v>149</v>
      </c>
      <c r="BE339" s="105">
        <f t="shared" si="29"/>
        <v>0</v>
      </c>
      <c r="BF339" s="105">
        <f t="shared" si="30"/>
        <v>0</v>
      </c>
      <c r="BG339" s="105">
        <f t="shared" si="31"/>
        <v>0</v>
      </c>
      <c r="BH339" s="105">
        <f t="shared" si="32"/>
        <v>0</v>
      </c>
      <c r="BI339" s="105">
        <f t="shared" si="33"/>
        <v>0</v>
      </c>
      <c r="BJ339" s="19" t="s">
        <v>81</v>
      </c>
      <c r="BK339" s="105">
        <f t="shared" si="34"/>
        <v>0</v>
      </c>
      <c r="BL339" s="19" t="s">
        <v>372</v>
      </c>
      <c r="BM339" s="19" t="s">
        <v>642</v>
      </c>
    </row>
    <row r="340" spans="2:65" s="1" customFormat="1" ht="44.25" customHeight="1">
      <c r="B340" s="36"/>
      <c r="C340" s="160" t="s">
        <v>643</v>
      </c>
      <c r="D340" s="160" t="s">
        <v>150</v>
      </c>
      <c r="E340" s="161" t="s">
        <v>644</v>
      </c>
      <c r="F340" s="255" t="s">
        <v>645</v>
      </c>
      <c r="G340" s="255"/>
      <c r="H340" s="255"/>
      <c r="I340" s="255"/>
      <c r="J340" s="162" t="s">
        <v>458</v>
      </c>
      <c r="K340" s="163">
        <v>10</v>
      </c>
      <c r="L340" s="256">
        <v>0</v>
      </c>
      <c r="M340" s="257"/>
      <c r="N340" s="258">
        <f t="shared" si="25"/>
        <v>0</v>
      </c>
      <c r="O340" s="258"/>
      <c r="P340" s="258"/>
      <c r="Q340" s="258"/>
      <c r="R340" s="38"/>
      <c r="T340" s="164" t="s">
        <v>22</v>
      </c>
      <c r="U340" s="45" t="s">
        <v>41</v>
      </c>
      <c r="V340" s="37"/>
      <c r="W340" s="165">
        <f t="shared" si="26"/>
        <v>0</v>
      </c>
      <c r="X340" s="165">
        <v>0</v>
      </c>
      <c r="Y340" s="165">
        <f t="shared" si="27"/>
        <v>0</v>
      </c>
      <c r="Z340" s="165">
        <v>1E-3</v>
      </c>
      <c r="AA340" s="166">
        <f t="shared" si="28"/>
        <v>0.01</v>
      </c>
      <c r="AR340" s="19" t="s">
        <v>372</v>
      </c>
      <c r="AT340" s="19" t="s">
        <v>150</v>
      </c>
      <c r="AU340" s="19" t="s">
        <v>97</v>
      </c>
      <c r="AY340" s="19" t="s">
        <v>149</v>
      </c>
      <c r="BE340" s="105">
        <f t="shared" si="29"/>
        <v>0</v>
      </c>
      <c r="BF340" s="105">
        <f t="shared" si="30"/>
        <v>0</v>
      </c>
      <c r="BG340" s="105">
        <f t="shared" si="31"/>
        <v>0</v>
      </c>
      <c r="BH340" s="105">
        <f t="shared" si="32"/>
        <v>0</v>
      </c>
      <c r="BI340" s="105">
        <f t="shared" si="33"/>
        <v>0</v>
      </c>
      <c r="BJ340" s="19" t="s">
        <v>81</v>
      </c>
      <c r="BK340" s="105">
        <f t="shared" si="34"/>
        <v>0</v>
      </c>
      <c r="BL340" s="19" t="s">
        <v>372</v>
      </c>
      <c r="BM340" s="19" t="s">
        <v>646</v>
      </c>
    </row>
    <row r="341" spans="2:65" s="1" customFormat="1" ht="22.5" customHeight="1">
      <c r="B341" s="36"/>
      <c r="C341" s="160" t="s">
        <v>647</v>
      </c>
      <c r="D341" s="160" t="s">
        <v>150</v>
      </c>
      <c r="E341" s="161" t="s">
        <v>648</v>
      </c>
      <c r="F341" s="255" t="s">
        <v>649</v>
      </c>
      <c r="G341" s="255"/>
      <c r="H341" s="255"/>
      <c r="I341" s="255"/>
      <c r="J341" s="162" t="s">
        <v>506</v>
      </c>
      <c r="K341" s="163">
        <v>16</v>
      </c>
      <c r="L341" s="256">
        <v>0</v>
      </c>
      <c r="M341" s="257"/>
      <c r="N341" s="258">
        <f t="shared" si="25"/>
        <v>0</v>
      </c>
      <c r="O341" s="258"/>
      <c r="P341" s="258"/>
      <c r="Q341" s="258"/>
      <c r="R341" s="38"/>
      <c r="T341" s="164" t="s">
        <v>22</v>
      </c>
      <c r="U341" s="45" t="s">
        <v>41</v>
      </c>
      <c r="V341" s="37"/>
      <c r="W341" s="165">
        <f t="shared" si="26"/>
        <v>0</v>
      </c>
      <c r="X341" s="165">
        <v>0</v>
      </c>
      <c r="Y341" s="165">
        <f t="shared" si="27"/>
        <v>0</v>
      </c>
      <c r="Z341" s="165">
        <v>0</v>
      </c>
      <c r="AA341" s="166">
        <f t="shared" si="28"/>
        <v>0</v>
      </c>
      <c r="AR341" s="19" t="s">
        <v>372</v>
      </c>
      <c r="AT341" s="19" t="s">
        <v>150</v>
      </c>
      <c r="AU341" s="19" t="s">
        <v>97</v>
      </c>
      <c r="AY341" s="19" t="s">
        <v>149</v>
      </c>
      <c r="BE341" s="105">
        <f t="shared" si="29"/>
        <v>0</v>
      </c>
      <c r="BF341" s="105">
        <f t="shared" si="30"/>
        <v>0</v>
      </c>
      <c r="BG341" s="105">
        <f t="shared" si="31"/>
        <v>0</v>
      </c>
      <c r="BH341" s="105">
        <f t="shared" si="32"/>
        <v>0</v>
      </c>
      <c r="BI341" s="105">
        <f t="shared" si="33"/>
        <v>0</v>
      </c>
      <c r="BJ341" s="19" t="s">
        <v>81</v>
      </c>
      <c r="BK341" s="105">
        <f t="shared" si="34"/>
        <v>0</v>
      </c>
      <c r="BL341" s="19" t="s">
        <v>372</v>
      </c>
      <c r="BM341" s="19" t="s">
        <v>650</v>
      </c>
    </row>
    <row r="342" spans="2:65" s="1" customFormat="1" ht="31.5" customHeight="1">
      <c r="B342" s="36"/>
      <c r="C342" s="160" t="s">
        <v>651</v>
      </c>
      <c r="D342" s="160" t="s">
        <v>150</v>
      </c>
      <c r="E342" s="161" t="s">
        <v>652</v>
      </c>
      <c r="F342" s="255" t="s">
        <v>653</v>
      </c>
      <c r="G342" s="255"/>
      <c r="H342" s="255"/>
      <c r="I342" s="255"/>
      <c r="J342" s="162" t="s">
        <v>506</v>
      </c>
      <c r="K342" s="163">
        <v>18</v>
      </c>
      <c r="L342" s="256">
        <v>0</v>
      </c>
      <c r="M342" s="257"/>
      <c r="N342" s="258">
        <f t="shared" si="25"/>
        <v>0</v>
      </c>
      <c r="O342" s="258"/>
      <c r="P342" s="258"/>
      <c r="Q342" s="258"/>
      <c r="R342" s="38"/>
      <c r="T342" s="164" t="s">
        <v>22</v>
      </c>
      <c r="U342" s="45" t="s">
        <v>41</v>
      </c>
      <c r="V342" s="37"/>
      <c r="W342" s="165">
        <f t="shared" si="26"/>
        <v>0</v>
      </c>
      <c r="X342" s="165">
        <v>0</v>
      </c>
      <c r="Y342" s="165">
        <f t="shared" si="27"/>
        <v>0</v>
      </c>
      <c r="Z342" s="165">
        <v>0</v>
      </c>
      <c r="AA342" s="166">
        <f t="shared" si="28"/>
        <v>0</v>
      </c>
      <c r="AR342" s="19" t="s">
        <v>372</v>
      </c>
      <c r="AT342" s="19" t="s">
        <v>150</v>
      </c>
      <c r="AU342" s="19" t="s">
        <v>97</v>
      </c>
      <c r="AY342" s="19" t="s">
        <v>149</v>
      </c>
      <c r="BE342" s="105">
        <f t="shared" si="29"/>
        <v>0</v>
      </c>
      <c r="BF342" s="105">
        <f t="shared" si="30"/>
        <v>0</v>
      </c>
      <c r="BG342" s="105">
        <f t="shared" si="31"/>
        <v>0</v>
      </c>
      <c r="BH342" s="105">
        <f t="shared" si="32"/>
        <v>0</v>
      </c>
      <c r="BI342" s="105">
        <f t="shared" si="33"/>
        <v>0</v>
      </c>
      <c r="BJ342" s="19" t="s">
        <v>81</v>
      </c>
      <c r="BK342" s="105">
        <f t="shared" si="34"/>
        <v>0</v>
      </c>
      <c r="BL342" s="19" t="s">
        <v>372</v>
      </c>
      <c r="BM342" s="19" t="s">
        <v>654</v>
      </c>
    </row>
    <row r="343" spans="2:65" s="1" customFormat="1" ht="31.5" customHeight="1">
      <c r="B343" s="36"/>
      <c r="C343" s="160" t="s">
        <v>655</v>
      </c>
      <c r="D343" s="160" t="s">
        <v>150</v>
      </c>
      <c r="E343" s="161" t="s">
        <v>656</v>
      </c>
      <c r="F343" s="255" t="s">
        <v>657</v>
      </c>
      <c r="G343" s="255"/>
      <c r="H343" s="255"/>
      <c r="I343" s="255"/>
      <c r="J343" s="162" t="s">
        <v>22</v>
      </c>
      <c r="K343" s="163">
        <v>2</v>
      </c>
      <c r="L343" s="256">
        <v>0</v>
      </c>
      <c r="M343" s="257"/>
      <c r="N343" s="258">
        <f t="shared" si="25"/>
        <v>0</v>
      </c>
      <c r="O343" s="258"/>
      <c r="P343" s="258"/>
      <c r="Q343" s="258"/>
      <c r="R343" s="38"/>
      <c r="T343" s="164" t="s">
        <v>22</v>
      </c>
      <c r="U343" s="45" t="s">
        <v>41</v>
      </c>
      <c r="V343" s="37"/>
      <c r="W343" s="165">
        <f t="shared" si="26"/>
        <v>0</v>
      </c>
      <c r="X343" s="165">
        <v>0</v>
      </c>
      <c r="Y343" s="165">
        <f t="shared" si="27"/>
        <v>0</v>
      </c>
      <c r="Z343" s="165">
        <v>0</v>
      </c>
      <c r="AA343" s="166">
        <f t="shared" si="28"/>
        <v>0</v>
      </c>
      <c r="AR343" s="19" t="s">
        <v>372</v>
      </c>
      <c r="AT343" s="19" t="s">
        <v>150</v>
      </c>
      <c r="AU343" s="19" t="s">
        <v>97</v>
      </c>
      <c r="AY343" s="19" t="s">
        <v>149</v>
      </c>
      <c r="BE343" s="105">
        <f t="shared" si="29"/>
        <v>0</v>
      </c>
      <c r="BF343" s="105">
        <f t="shared" si="30"/>
        <v>0</v>
      </c>
      <c r="BG343" s="105">
        <f t="shared" si="31"/>
        <v>0</v>
      </c>
      <c r="BH343" s="105">
        <f t="shared" si="32"/>
        <v>0</v>
      </c>
      <c r="BI343" s="105">
        <f t="shared" si="33"/>
        <v>0</v>
      </c>
      <c r="BJ343" s="19" t="s">
        <v>81</v>
      </c>
      <c r="BK343" s="105">
        <f t="shared" si="34"/>
        <v>0</v>
      </c>
      <c r="BL343" s="19" t="s">
        <v>372</v>
      </c>
      <c r="BM343" s="19" t="s">
        <v>658</v>
      </c>
    </row>
    <row r="344" spans="2:65" s="1" customFormat="1" ht="22.5" customHeight="1">
      <c r="B344" s="36"/>
      <c r="C344" s="160" t="s">
        <v>659</v>
      </c>
      <c r="D344" s="160" t="s">
        <v>150</v>
      </c>
      <c r="E344" s="161" t="s">
        <v>660</v>
      </c>
      <c r="F344" s="255" t="s">
        <v>661</v>
      </c>
      <c r="G344" s="255"/>
      <c r="H344" s="255"/>
      <c r="I344" s="255"/>
      <c r="J344" s="162" t="s">
        <v>662</v>
      </c>
      <c r="K344" s="163">
        <v>3</v>
      </c>
      <c r="L344" s="256">
        <v>0</v>
      </c>
      <c r="M344" s="257"/>
      <c r="N344" s="258">
        <f t="shared" si="25"/>
        <v>0</v>
      </c>
      <c r="O344" s="258"/>
      <c r="P344" s="258"/>
      <c r="Q344" s="258"/>
      <c r="R344" s="38"/>
      <c r="T344" s="164" t="s">
        <v>22</v>
      </c>
      <c r="U344" s="45" t="s">
        <v>41</v>
      </c>
      <c r="V344" s="37"/>
      <c r="W344" s="165">
        <f t="shared" si="26"/>
        <v>0</v>
      </c>
      <c r="X344" s="165">
        <v>0</v>
      </c>
      <c r="Y344" s="165">
        <f t="shared" si="27"/>
        <v>0</v>
      </c>
      <c r="Z344" s="165">
        <v>0</v>
      </c>
      <c r="AA344" s="166">
        <f t="shared" si="28"/>
        <v>0</v>
      </c>
      <c r="AR344" s="19" t="s">
        <v>372</v>
      </c>
      <c r="AT344" s="19" t="s">
        <v>150</v>
      </c>
      <c r="AU344" s="19" t="s">
        <v>97</v>
      </c>
      <c r="AY344" s="19" t="s">
        <v>149</v>
      </c>
      <c r="BE344" s="105">
        <f t="shared" si="29"/>
        <v>0</v>
      </c>
      <c r="BF344" s="105">
        <f t="shared" si="30"/>
        <v>0</v>
      </c>
      <c r="BG344" s="105">
        <f t="shared" si="31"/>
        <v>0</v>
      </c>
      <c r="BH344" s="105">
        <f t="shared" si="32"/>
        <v>0</v>
      </c>
      <c r="BI344" s="105">
        <f t="shared" si="33"/>
        <v>0</v>
      </c>
      <c r="BJ344" s="19" t="s">
        <v>81</v>
      </c>
      <c r="BK344" s="105">
        <f t="shared" si="34"/>
        <v>0</v>
      </c>
      <c r="BL344" s="19" t="s">
        <v>372</v>
      </c>
      <c r="BM344" s="19" t="s">
        <v>663</v>
      </c>
    </row>
    <row r="345" spans="2:65" s="1" customFormat="1" ht="31.5" customHeight="1">
      <c r="B345" s="36"/>
      <c r="C345" s="160" t="s">
        <v>664</v>
      </c>
      <c r="D345" s="160" t="s">
        <v>150</v>
      </c>
      <c r="E345" s="161" t="s">
        <v>665</v>
      </c>
      <c r="F345" s="255" t="s">
        <v>666</v>
      </c>
      <c r="G345" s="255"/>
      <c r="H345" s="255"/>
      <c r="I345" s="255"/>
      <c r="J345" s="162" t="s">
        <v>515</v>
      </c>
      <c r="K345" s="187">
        <v>0</v>
      </c>
      <c r="L345" s="256">
        <v>0</v>
      </c>
      <c r="M345" s="257"/>
      <c r="N345" s="258">
        <f t="shared" si="25"/>
        <v>0</v>
      </c>
      <c r="O345" s="258"/>
      <c r="P345" s="258"/>
      <c r="Q345" s="258"/>
      <c r="R345" s="38"/>
      <c r="T345" s="164" t="s">
        <v>22</v>
      </c>
      <c r="U345" s="45" t="s">
        <v>41</v>
      </c>
      <c r="V345" s="37"/>
      <c r="W345" s="165">
        <f t="shared" si="26"/>
        <v>0</v>
      </c>
      <c r="X345" s="165">
        <v>0</v>
      </c>
      <c r="Y345" s="165">
        <f t="shared" si="27"/>
        <v>0</v>
      </c>
      <c r="Z345" s="165">
        <v>0</v>
      </c>
      <c r="AA345" s="166">
        <f t="shared" si="28"/>
        <v>0</v>
      </c>
      <c r="AR345" s="19" t="s">
        <v>372</v>
      </c>
      <c r="AT345" s="19" t="s">
        <v>150</v>
      </c>
      <c r="AU345" s="19" t="s">
        <v>97</v>
      </c>
      <c r="AY345" s="19" t="s">
        <v>149</v>
      </c>
      <c r="BE345" s="105">
        <f t="shared" si="29"/>
        <v>0</v>
      </c>
      <c r="BF345" s="105">
        <f t="shared" si="30"/>
        <v>0</v>
      </c>
      <c r="BG345" s="105">
        <f t="shared" si="31"/>
        <v>0</v>
      </c>
      <c r="BH345" s="105">
        <f t="shared" si="32"/>
        <v>0</v>
      </c>
      <c r="BI345" s="105">
        <f t="shared" si="33"/>
        <v>0</v>
      </c>
      <c r="BJ345" s="19" t="s">
        <v>81</v>
      </c>
      <c r="BK345" s="105">
        <f t="shared" si="34"/>
        <v>0</v>
      </c>
      <c r="BL345" s="19" t="s">
        <v>372</v>
      </c>
      <c r="BM345" s="19" t="s">
        <v>667</v>
      </c>
    </row>
    <row r="346" spans="2:65" s="9" customFormat="1" ht="29.85" customHeight="1">
      <c r="B346" s="149"/>
      <c r="C346" s="150"/>
      <c r="D346" s="159" t="s">
        <v>122</v>
      </c>
      <c r="E346" s="159"/>
      <c r="F346" s="159"/>
      <c r="G346" s="159"/>
      <c r="H346" s="159"/>
      <c r="I346" s="159"/>
      <c r="J346" s="159"/>
      <c r="K346" s="159"/>
      <c r="L346" s="159"/>
      <c r="M346" s="159"/>
      <c r="N346" s="277">
        <f>BK346</f>
        <v>0</v>
      </c>
      <c r="O346" s="278"/>
      <c r="P346" s="278"/>
      <c r="Q346" s="278"/>
      <c r="R346" s="152"/>
      <c r="T346" s="153"/>
      <c r="U346" s="150"/>
      <c r="V346" s="150"/>
      <c r="W346" s="154">
        <f>SUM(W347:W352)</f>
        <v>0</v>
      </c>
      <c r="X346" s="150"/>
      <c r="Y346" s="154">
        <f>SUM(Y347:Y352)</f>
        <v>1.25776</v>
      </c>
      <c r="Z346" s="150"/>
      <c r="AA346" s="155">
        <f>SUM(AA347:AA352)</f>
        <v>0</v>
      </c>
      <c r="AR346" s="156" t="s">
        <v>97</v>
      </c>
      <c r="AT346" s="157" t="s">
        <v>75</v>
      </c>
      <c r="AU346" s="157" t="s">
        <v>81</v>
      </c>
      <c r="AY346" s="156" t="s">
        <v>149</v>
      </c>
      <c r="BK346" s="158">
        <f>SUM(BK347:BK352)</f>
        <v>0</v>
      </c>
    </row>
    <row r="347" spans="2:65" s="1" customFormat="1" ht="31.5" customHeight="1">
      <c r="B347" s="36"/>
      <c r="C347" s="160" t="s">
        <v>668</v>
      </c>
      <c r="D347" s="160" t="s">
        <v>150</v>
      </c>
      <c r="E347" s="161" t="s">
        <v>669</v>
      </c>
      <c r="F347" s="255" t="s">
        <v>670</v>
      </c>
      <c r="G347" s="255"/>
      <c r="H347" s="255"/>
      <c r="I347" s="255"/>
      <c r="J347" s="162" t="s">
        <v>188</v>
      </c>
      <c r="K347" s="163">
        <v>2</v>
      </c>
      <c r="L347" s="256">
        <v>0</v>
      </c>
      <c r="M347" s="257"/>
      <c r="N347" s="258">
        <f>ROUND(L347*K347,2)</f>
        <v>0</v>
      </c>
      <c r="O347" s="258"/>
      <c r="P347" s="258"/>
      <c r="Q347" s="258"/>
      <c r="R347" s="38"/>
      <c r="T347" s="164" t="s">
        <v>22</v>
      </c>
      <c r="U347" s="45" t="s">
        <v>41</v>
      </c>
      <c r="V347" s="37"/>
      <c r="W347" s="165">
        <f>V347*K347</f>
        <v>0</v>
      </c>
      <c r="X347" s="165">
        <v>1.0399999999999999E-3</v>
      </c>
      <c r="Y347" s="165">
        <f>X347*K347</f>
        <v>2.0799999999999998E-3</v>
      </c>
      <c r="Z347" s="165">
        <v>0</v>
      </c>
      <c r="AA347" s="166">
        <f>Z347*K347</f>
        <v>0</v>
      </c>
      <c r="AR347" s="19" t="s">
        <v>372</v>
      </c>
      <c r="AT347" s="19" t="s">
        <v>150</v>
      </c>
      <c r="AU347" s="19" t="s">
        <v>97</v>
      </c>
      <c r="AY347" s="19" t="s">
        <v>149</v>
      </c>
      <c r="BE347" s="105">
        <f>IF(U347="základní",N347,0)</f>
        <v>0</v>
      </c>
      <c r="BF347" s="105">
        <f>IF(U347="snížená",N347,0)</f>
        <v>0</v>
      </c>
      <c r="BG347" s="105">
        <f>IF(U347="zákl. přenesená",N347,0)</f>
        <v>0</v>
      </c>
      <c r="BH347" s="105">
        <f>IF(U347="sníž. přenesená",N347,0)</f>
        <v>0</v>
      </c>
      <c r="BI347" s="105">
        <f>IF(U347="nulová",N347,0)</f>
        <v>0</v>
      </c>
      <c r="BJ347" s="19" t="s">
        <v>81</v>
      </c>
      <c r="BK347" s="105">
        <f>ROUND(L347*K347,2)</f>
        <v>0</v>
      </c>
      <c r="BL347" s="19" t="s">
        <v>372</v>
      </c>
      <c r="BM347" s="19" t="s">
        <v>671</v>
      </c>
    </row>
    <row r="348" spans="2:65" s="1" customFormat="1" ht="44.25" customHeight="1">
      <c r="B348" s="36"/>
      <c r="C348" s="175" t="s">
        <v>672</v>
      </c>
      <c r="D348" s="175" t="s">
        <v>205</v>
      </c>
      <c r="E348" s="176" t="s">
        <v>673</v>
      </c>
      <c r="F348" s="264" t="s">
        <v>674</v>
      </c>
      <c r="G348" s="264"/>
      <c r="H348" s="264"/>
      <c r="I348" s="264"/>
      <c r="J348" s="177" t="s">
        <v>153</v>
      </c>
      <c r="K348" s="178">
        <v>5.4</v>
      </c>
      <c r="L348" s="265">
        <v>0</v>
      </c>
      <c r="M348" s="266"/>
      <c r="N348" s="267">
        <f>ROUND(L348*K348,2)</f>
        <v>0</v>
      </c>
      <c r="O348" s="258"/>
      <c r="P348" s="258"/>
      <c r="Q348" s="258"/>
      <c r="R348" s="38"/>
      <c r="T348" s="164" t="s">
        <v>22</v>
      </c>
      <c r="U348" s="45" t="s">
        <v>41</v>
      </c>
      <c r="V348" s="37"/>
      <c r="W348" s="165">
        <f>V348*K348</f>
        <v>0</v>
      </c>
      <c r="X348" s="165">
        <v>1.9199999999999998E-2</v>
      </c>
      <c r="Y348" s="165">
        <f>X348*K348</f>
        <v>0.10367999999999999</v>
      </c>
      <c r="Z348" s="165">
        <v>0</v>
      </c>
      <c r="AA348" s="166">
        <f>Z348*K348</f>
        <v>0</v>
      </c>
      <c r="AR348" s="19" t="s">
        <v>279</v>
      </c>
      <c r="AT348" s="19" t="s">
        <v>205</v>
      </c>
      <c r="AU348" s="19" t="s">
        <v>97</v>
      </c>
      <c r="AY348" s="19" t="s">
        <v>149</v>
      </c>
      <c r="BE348" s="105">
        <f>IF(U348="základní",N348,0)</f>
        <v>0</v>
      </c>
      <c r="BF348" s="105">
        <f>IF(U348="snížená",N348,0)</f>
        <v>0</v>
      </c>
      <c r="BG348" s="105">
        <f>IF(U348="zákl. přenesená",N348,0)</f>
        <v>0</v>
      </c>
      <c r="BH348" s="105">
        <f>IF(U348="sníž. přenesená",N348,0)</f>
        <v>0</v>
      </c>
      <c r="BI348" s="105">
        <f>IF(U348="nulová",N348,0)</f>
        <v>0</v>
      </c>
      <c r="BJ348" s="19" t="s">
        <v>81</v>
      </c>
      <c r="BK348" s="105">
        <f>ROUND(L348*K348,2)</f>
        <v>0</v>
      </c>
      <c r="BL348" s="19" t="s">
        <v>372</v>
      </c>
      <c r="BM348" s="19" t="s">
        <v>675</v>
      </c>
    </row>
    <row r="349" spans="2:65" s="10" customFormat="1" ht="22.5" customHeight="1">
      <c r="B349" s="167"/>
      <c r="C349" s="168"/>
      <c r="D349" s="168"/>
      <c r="E349" s="169" t="s">
        <v>22</v>
      </c>
      <c r="F349" s="259" t="s">
        <v>676</v>
      </c>
      <c r="G349" s="260"/>
      <c r="H349" s="260"/>
      <c r="I349" s="260"/>
      <c r="J349" s="168"/>
      <c r="K349" s="170">
        <v>5.4</v>
      </c>
      <c r="L349" s="168"/>
      <c r="M349" s="168"/>
      <c r="N349" s="168"/>
      <c r="O349" s="168"/>
      <c r="P349" s="168"/>
      <c r="Q349" s="168"/>
      <c r="R349" s="171"/>
      <c r="T349" s="172"/>
      <c r="U349" s="168"/>
      <c r="V349" s="168"/>
      <c r="W349" s="168"/>
      <c r="X349" s="168"/>
      <c r="Y349" s="168"/>
      <c r="Z349" s="168"/>
      <c r="AA349" s="173"/>
      <c r="AT349" s="174" t="s">
        <v>157</v>
      </c>
      <c r="AU349" s="174" t="s">
        <v>97</v>
      </c>
      <c r="AV349" s="10" t="s">
        <v>97</v>
      </c>
      <c r="AW349" s="10" t="s">
        <v>34</v>
      </c>
      <c r="AX349" s="10" t="s">
        <v>81</v>
      </c>
      <c r="AY349" s="174" t="s">
        <v>149</v>
      </c>
    </row>
    <row r="350" spans="2:65" s="1" customFormat="1" ht="44.25" customHeight="1">
      <c r="B350" s="36"/>
      <c r="C350" s="175" t="s">
        <v>677</v>
      </c>
      <c r="D350" s="175" t="s">
        <v>205</v>
      </c>
      <c r="E350" s="176" t="s">
        <v>678</v>
      </c>
      <c r="F350" s="264" t="s">
        <v>679</v>
      </c>
      <c r="G350" s="264"/>
      <c r="H350" s="264"/>
      <c r="I350" s="264"/>
      <c r="J350" s="177" t="s">
        <v>153</v>
      </c>
      <c r="K350" s="178">
        <v>60</v>
      </c>
      <c r="L350" s="265">
        <v>0</v>
      </c>
      <c r="M350" s="266"/>
      <c r="N350" s="267">
        <f>ROUND(L350*K350,2)</f>
        <v>0</v>
      </c>
      <c r="O350" s="258"/>
      <c r="P350" s="258"/>
      <c r="Q350" s="258"/>
      <c r="R350" s="38"/>
      <c r="T350" s="164" t="s">
        <v>22</v>
      </c>
      <c r="U350" s="45" t="s">
        <v>41</v>
      </c>
      <c r="V350" s="37"/>
      <c r="W350" s="165">
        <f>V350*K350</f>
        <v>0</v>
      </c>
      <c r="X350" s="165">
        <v>1.9199999999999998E-2</v>
      </c>
      <c r="Y350" s="165">
        <f>X350*K350</f>
        <v>1.1519999999999999</v>
      </c>
      <c r="Z350" s="165">
        <v>0</v>
      </c>
      <c r="AA350" s="166">
        <f>Z350*K350</f>
        <v>0</v>
      </c>
      <c r="AR350" s="19" t="s">
        <v>279</v>
      </c>
      <c r="AT350" s="19" t="s">
        <v>205</v>
      </c>
      <c r="AU350" s="19" t="s">
        <v>97</v>
      </c>
      <c r="AY350" s="19" t="s">
        <v>149</v>
      </c>
      <c r="BE350" s="105">
        <f>IF(U350="základní",N350,0)</f>
        <v>0</v>
      </c>
      <c r="BF350" s="105">
        <f>IF(U350="snížená",N350,0)</f>
        <v>0</v>
      </c>
      <c r="BG350" s="105">
        <f>IF(U350="zákl. přenesená",N350,0)</f>
        <v>0</v>
      </c>
      <c r="BH350" s="105">
        <f>IF(U350="sníž. přenesená",N350,0)</f>
        <v>0</v>
      </c>
      <c r="BI350" s="105">
        <f>IF(U350="nulová",N350,0)</f>
        <v>0</v>
      </c>
      <c r="BJ350" s="19" t="s">
        <v>81</v>
      </c>
      <c r="BK350" s="105">
        <f>ROUND(L350*K350,2)</f>
        <v>0</v>
      </c>
      <c r="BL350" s="19" t="s">
        <v>372</v>
      </c>
      <c r="BM350" s="19" t="s">
        <v>680</v>
      </c>
    </row>
    <row r="351" spans="2:65" s="10" customFormat="1" ht="22.5" customHeight="1">
      <c r="B351" s="167"/>
      <c r="C351" s="168"/>
      <c r="D351" s="168"/>
      <c r="E351" s="169" t="s">
        <v>22</v>
      </c>
      <c r="F351" s="259" t="s">
        <v>681</v>
      </c>
      <c r="G351" s="260"/>
      <c r="H351" s="260"/>
      <c r="I351" s="260"/>
      <c r="J351" s="168"/>
      <c r="K351" s="170">
        <v>60</v>
      </c>
      <c r="L351" s="168"/>
      <c r="M351" s="168"/>
      <c r="N351" s="168"/>
      <c r="O351" s="168"/>
      <c r="P351" s="168"/>
      <c r="Q351" s="168"/>
      <c r="R351" s="171"/>
      <c r="T351" s="172"/>
      <c r="U351" s="168"/>
      <c r="V351" s="168"/>
      <c r="W351" s="168"/>
      <c r="X351" s="168"/>
      <c r="Y351" s="168"/>
      <c r="Z351" s="168"/>
      <c r="AA351" s="173"/>
      <c r="AT351" s="174" t="s">
        <v>157</v>
      </c>
      <c r="AU351" s="174" t="s">
        <v>97</v>
      </c>
      <c r="AV351" s="10" t="s">
        <v>97</v>
      </c>
      <c r="AW351" s="10" t="s">
        <v>34</v>
      </c>
      <c r="AX351" s="10" t="s">
        <v>81</v>
      </c>
      <c r="AY351" s="174" t="s">
        <v>149</v>
      </c>
    </row>
    <row r="352" spans="2:65" s="1" customFormat="1" ht="31.5" customHeight="1">
      <c r="B352" s="36"/>
      <c r="C352" s="160" t="s">
        <v>682</v>
      </c>
      <c r="D352" s="160" t="s">
        <v>150</v>
      </c>
      <c r="E352" s="161" t="s">
        <v>683</v>
      </c>
      <c r="F352" s="255" t="s">
        <v>684</v>
      </c>
      <c r="G352" s="255"/>
      <c r="H352" s="255"/>
      <c r="I352" s="255"/>
      <c r="J352" s="162" t="s">
        <v>515</v>
      </c>
      <c r="K352" s="187">
        <v>0</v>
      </c>
      <c r="L352" s="256">
        <v>0</v>
      </c>
      <c r="M352" s="257"/>
      <c r="N352" s="258">
        <f>ROUND(L352*K352,2)</f>
        <v>0</v>
      </c>
      <c r="O352" s="258"/>
      <c r="P352" s="258"/>
      <c r="Q352" s="258"/>
      <c r="R352" s="38"/>
      <c r="T352" s="164" t="s">
        <v>22</v>
      </c>
      <c r="U352" s="45" t="s">
        <v>41</v>
      </c>
      <c r="V352" s="37"/>
      <c r="W352" s="165">
        <f>V352*K352</f>
        <v>0</v>
      </c>
      <c r="X352" s="165">
        <v>0</v>
      </c>
      <c r="Y352" s="165">
        <f>X352*K352</f>
        <v>0</v>
      </c>
      <c r="Z352" s="165">
        <v>0</v>
      </c>
      <c r="AA352" s="166">
        <f>Z352*K352</f>
        <v>0</v>
      </c>
      <c r="AR352" s="19" t="s">
        <v>372</v>
      </c>
      <c r="AT352" s="19" t="s">
        <v>150</v>
      </c>
      <c r="AU352" s="19" t="s">
        <v>97</v>
      </c>
      <c r="AY352" s="19" t="s">
        <v>149</v>
      </c>
      <c r="BE352" s="105">
        <f>IF(U352="základní",N352,0)</f>
        <v>0</v>
      </c>
      <c r="BF352" s="105">
        <f>IF(U352="snížená",N352,0)</f>
        <v>0</v>
      </c>
      <c r="BG352" s="105">
        <f>IF(U352="zákl. přenesená",N352,0)</f>
        <v>0</v>
      </c>
      <c r="BH352" s="105">
        <f>IF(U352="sníž. přenesená",N352,0)</f>
        <v>0</v>
      </c>
      <c r="BI352" s="105">
        <f>IF(U352="nulová",N352,0)</f>
        <v>0</v>
      </c>
      <c r="BJ352" s="19" t="s">
        <v>81</v>
      </c>
      <c r="BK352" s="105">
        <f>ROUND(L352*K352,2)</f>
        <v>0</v>
      </c>
      <c r="BL352" s="19" t="s">
        <v>372</v>
      </c>
      <c r="BM352" s="19" t="s">
        <v>685</v>
      </c>
    </row>
    <row r="353" spans="2:65" s="9" customFormat="1" ht="37.35" customHeight="1">
      <c r="B353" s="149"/>
      <c r="C353" s="150"/>
      <c r="D353" s="151" t="s">
        <v>123</v>
      </c>
      <c r="E353" s="151"/>
      <c r="F353" s="151"/>
      <c r="G353" s="151"/>
      <c r="H353" s="151"/>
      <c r="I353" s="151"/>
      <c r="J353" s="151"/>
      <c r="K353" s="151"/>
      <c r="L353" s="151"/>
      <c r="M353" s="151"/>
      <c r="N353" s="279">
        <f>BK353</f>
        <v>0</v>
      </c>
      <c r="O353" s="280"/>
      <c r="P353" s="280"/>
      <c r="Q353" s="280"/>
      <c r="R353" s="152"/>
      <c r="T353" s="153"/>
      <c r="U353" s="150"/>
      <c r="V353" s="150"/>
      <c r="W353" s="154">
        <f>W354</f>
        <v>0</v>
      </c>
      <c r="X353" s="150"/>
      <c r="Y353" s="154">
        <f>Y354</f>
        <v>0</v>
      </c>
      <c r="Z353" s="150"/>
      <c r="AA353" s="155">
        <f>AA354</f>
        <v>0</v>
      </c>
      <c r="AR353" s="156" t="s">
        <v>171</v>
      </c>
      <c r="AT353" s="157" t="s">
        <v>75</v>
      </c>
      <c r="AU353" s="157" t="s">
        <v>76</v>
      </c>
      <c r="AY353" s="156" t="s">
        <v>149</v>
      </c>
      <c r="BK353" s="158">
        <f>BK354</f>
        <v>0</v>
      </c>
    </row>
    <row r="354" spans="2:65" s="9" customFormat="1" ht="19.899999999999999" customHeight="1">
      <c r="B354" s="149"/>
      <c r="C354" s="150"/>
      <c r="D354" s="159" t="s">
        <v>124</v>
      </c>
      <c r="E354" s="159"/>
      <c r="F354" s="159"/>
      <c r="G354" s="159"/>
      <c r="H354" s="159"/>
      <c r="I354" s="159"/>
      <c r="J354" s="159"/>
      <c r="K354" s="159"/>
      <c r="L354" s="159"/>
      <c r="M354" s="159"/>
      <c r="N354" s="281">
        <f>BK354</f>
        <v>0</v>
      </c>
      <c r="O354" s="282"/>
      <c r="P354" s="282"/>
      <c r="Q354" s="282"/>
      <c r="R354" s="152"/>
      <c r="T354" s="153"/>
      <c r="U354" s="150"/>
      <c r="V354" s="150"/>
      <c r="W354" s="154">
        <f>SUM(W355:W356)</f>
        <v>0</v>
      </c>
      <c r="X354" s="150"/>
      <c r="Y354" s="154">
        <f>SUM(Y355:Y356)</f>
        <v>0</v>
      </c>
      <c r="Z354" s="150"/>
      <c r="AA354" s="155">
        <f>SUM(AA355:AA356)</f>
        <v>0</v>
      </c>
      <c r="AR354" s="156" t="s">
        <v>171</v>
      </c>
      <c r="AT354" s="157" t="s">
        <v>75</v>
      </c>
      <c r="AU354" s="157" t="s">
        <v>81</v>
      </c>
      <c r="AY354" s="156" t="s">
        <v>149</v>
      </c>
      <c r="BK354" s="158">
        <f>SUM(BK355:BK356)</f>
        <v>0</v>
      </c>
    </row>
    <row r="355" spans="2:65" s="1" customFormat="1" ht="31.5" customHeight="1">
      <c r="B355" s="36"/>
      <c r="C355" s="160" t="s">
        <v>686</v>
      </c>
      <c r="D355" s="160" t="s">
        <v>150</v>
      </c>
      <c r="E355" s="161" t="s">
        <v>687</v>
      </c>
      <c r="F355" s="255" t="s">
        <v>688</v>
      </c>
      <c r="G355" s="255"/>
      <c r="H355" s="255"/>
      <c r="I355" s="255"/>
      <c r="J355" s="162" t="s">
        <v>689</v>
      </c>
      <c r="K355" s="163">
        <v>5550</v>
      </c>
      <c r="L355" s="256">
        <v>0</v>
      </c>
      <c r="M355" s="257"/>
      <c r="N355" s="258">
        <f>ROUND(L355*K355,2)</f>
        <v>0</v>
      </c>
      <c r="O355" s="258"/>
      <c r="P355" s="258"/>
      <c r="Q355" s="258"/>
      <c r="R355" s="38"/>
      <c r="T355" s="164" t="s">
        <v>22</v>
      </c>
      <c r="U355" s="45" t="s">
        <v>41</v>
      </c>
      <c r="V355" s="37"/>
      <c r="W355" s="165">
        <f>V355*K355</f>
        <v>0</v>
      </c>
      <c r="X355" s="165">
        <v>0</v>
      </c>
      <c r="Y355" s="165">
        <f>X355*K355</f>
        <v>0</v>
      </c>
      <c r="Z355" s="165">
        <v>0</v>
      </c>
      <c r="AA355" s="166">
        <f>Z355*K355</f>
        <v>0</v>
      </c>
      <c r="AR355" s="19" t="s">
        <v>690</v>
      </c>
      <c r="AT355" s="19" t="s">
        <v>150</v>
      </c>
      <c r="AU355" s="19" t="s">
        <v>97</v>
      </c>
      <c r="AY355" s="19" t="s">
        <v>149</v>
      </c>
      <c r="BE355" s="105">
        <f>IF(U355="základní",N355,0)</f>
        <v>0</v>
      </c>
      <c r="BF355" s="105">
        <f>IF(U355="snížená",N355,0)</f>
        <v>0</v>
      </c>
      <c r="BG355" s="105">
        <f>IF(U355="zákl. přenesená",N355,0)</f>
        <v>0</v>
      </c>
      <c r="BH355" s="105">
        <f>IF(U355="sníž. přenesená",N355,0)</f>
        <v>0</v>
      </c>
      <c r="BI355" s="105">
        <f>IF(U355="nulová",N355,0)</f>
        <v>0</v>
      </c>
      <c r="BJ355" s="19" t="s">
        <v>81</v>
      </c>
      <c r="BK355" s="105">
        <f>ROUND(L355*K355,2)</f>
        <v>0</v>
      </c>
      <c r="BL355" s="19" t="s">
        <v>690</v>
      </c>
      <c r="BM355" s="19" t="s">
        <v>691</v>
      </c>
    </row>
    <row r="356" spans="2:65" s="10" customFormat="1" ht="22.5" customHeight="1">
      <c r="B356" s="167"/>
      <c r="C356" s="168"/>
      <c r="D356" s="168"/>
      <c r="E356" s="169" t="s">
        <v>22</v>
      </c>
      <c r="F356" s="259" t="s">
        <v>692</v>
      </c>
      <c r="G356" s="260"/>
      <c r="H356" s="260"/>
      <c r="I356" s="260"/>
      <c r="J356" s="168"/>
      <c r="K356" s="170">
        <v>5550</v>
      </c>
      <c r="L356" s="168"/>
      <c r="M356" s="168"/>
      <c r="N356" s="168"/>
      <c r="O356" s="168"/>
      <c r="P356" s="168"/>
      <c r="Q356" s="168"/>
      <c r="R356" s="171"/>
      <c r="T356" s="172"/>
      <c r="U356" s="168"/>
      <c r="V356" s="168"/>
      <c r="W356" s="168"/>
      <c r="X356" s="168"/>
      <c r="Y356" s="168"/>
      <c r="Z356" s="168"/>
      <c r="AA356" s="173"/>
      <c r="AT356" s="174" t="s">
        <v>157</v>
      </c>
      <c r="AU356" s="174" t="s">
        <v>97</v>
      </c>
      <c r="AV356" s="10" t="s">
        <v>97</v>
      </c>
      <c r="AW356" s="10" t="s">
        <v>34</v>
      </c>
      <c r="AX356" s="10" t="s">
        <v>81</v>
      </c>
      <c r="AY356" s="174" t="s">
        <v>149</v>
      </c>
    </row>
    <row r="357" spans="2:65" s="1" customFormat="1" ht="49.9" customHeight="1">
      <c r="B357" s="36"/>
      <c r="C357" s="37"/>
      <c r="D357" s="151" t="s">
        <v>693</v>
      </c>
      <c r="E357" s="37"/>
      <c r="F357" s="37"/>
      <c r="G357" s="37"/>
      <c r="H357" s="37"/>
      <c r="I357" s="37"/>
      <c r="J357" s="37"/>
      <c r="K357" s="37"/>
      <c r="L357" s="37"/>
      <c r="M357" s="37"/>
      <c r="N357" s="275">
        <f t="shared" ref="N357:N362" si="35">BK357</f>
        <v>0</v>
      </c>
      <c r="O357" s="276"/>
      <c r="P357" s="276"/>
      <c r="Q357" s="276"/>
      <c r="R357" s="38"/>
      <c r="T357" s="135"/>
      <c r="U357" s="37"/>
      <c r="V357" s="37"/>
      <c r="W357" s="37"/>
      <c r="X357" s="37"/>
      <c r="Y357" s="37"/>
      <c r="Z357" s="37"/>
      <c r="AA357" s="79"/>
      <c r="AT357" s="19" t="s">
        <v>75</v>
      </c>
      <c r="AU357" s="19" t="s">
        <v>76</v>
      </c>
      <c r="AY357" s="19" t="s">
        <v>694</v>
      </c>
      <c r="BK357" s="105">
        <f>SUM(BK358:BK362)</f>
        <v>0</v>
      </c>
    </row>
    <row r="358" spans="2:65" s="1" customFormat="1" ht="22.35" customHeight="1">
      <c r="B358" s="36"/>
      <c r="C358" s="188" t="s">
        <v>22</v>
      </c>
      <c r="D358" s="188" t="s">
        <v>150</v>
      </c>
      <c r="E358" s="189" t="s">
        <v>22</v>
      </c>
      <c r="F358" s="274" t="s">
        <v>22</v>
      </c>
      <c r="G358" s="274"/>
      <c r="H358" s="274"/>
      <c r="I358" s="274"/>
      <c r="J358" s="190" t="s">
        <v>22</v>
      </c>
      <c r="K358" s="187"/>
      <c r="L358" s="256"/>
      <c r="M358" s="258"/>
      <c r="N358" s="258">
        <f t="shared" si="35"/>
        <v>0</v>
      </c>
      <c r="O358" s="258"/>
      <c r="P358" s="258"/>
      <c r="Q358" s="258"/>
      <c r="R358" s="38"/>
      <c r="T358" s="164" t="s">
        <v>22</v>
      </c>
      <c r="U358" s="191" t="s">
        <v>41</v>
      </c>
      <c r="V358" s="37"/>
      <c r="W358" s="37"/>
      <c r="X358" s="37"/>
      <c r="Y358" s="37"/>
      <c r="Z358" s="37"/>
      <c r="AA358" s="79"/>
      <c r="AT358" s="19" t="s">
        <v>694</v>
      </c>
      <c r="AU358" s="19" t="s">
        <v>81</v>
      </c>
      <c r="AY358" s="19" t="s">
        <v>694</v>
      </c>
      <c r="BE358" s="105">
        <f>IF(U358="základní",N358,0)</f>
        <v>0</v>
      </c>
      <c r="BF358" s="105">
        <f>IF(U358="snížená",N358,0)</f>
        <v>0</v>
      </c>
      <c r="BG358" s="105">
        <f>IF(U358="zákl. přenesená",N358,0)</f>
        <v>0</v>
      </c>
      <c r="BH358" s="105">
        <f>IF(U358="sníž. přenesená",N358,0)</f>
        <v>0</v>
      </c>
      <c r="BI358" s="105">
        <f>IF(U358="nulová",N358,0)</f>
        <v>0</v>
      </c>
      <c r="BJ358" s="19" t="s">
        <v>81</v>
      </c>
      <c r="BK358" s="105">
        <f>L358*K358</f>
        <v>0</v>
      </c>
    </row>
    <row r="359" spans="2:65" s="1" customFormat="1" ht="22.35" customHeight="1">
      <c r="B359" s="36"/>
      <c r="C359" s="188" t="s">
        <v>22</v>
      </c>
      <c r="D359" s="188" t="s">
        <v>150</v>
      </c>
      <c r="E359" s="189" t="s">
        <v>22</v>
      </c>
      <c r="F359" s="274" t="s">
        <v>22</v>
      </c>
      <c r="G359" s="274"/>
      <c r="H359" s="274"/>
      <c r="I359" s="274"/>
      <c r="J359" s="190" t="s">
        <v>22</v>
      </c>
      <c r="K359" s="187"/>
      <c r="L359" s="256"/>
      <c r="M359" s="258"/>
      <c r="N359" s="258">
        <f t="shared" si="35"/>
        <v>0</v>
      </c>
      <c r="O359" s="258"/>
      <c r="P359" s="258"/>
      <c r="Q359" s="258"/>
      <c r="R359" s="38"/>
      <c r="T359" s="164" t="s">
        <v>22</v>
      </c>
      <c r="U359" s="191" t="s">
        <v>41</v>
      </c>
      <c r="V359" s="37"/>
      <c r="W359" s="37"/>
      <c r="X359" s="37"/>
      <c r="Y359" s="37"/>
      <c r="Z359" s="37"/>
      <c r="AA359" s="79"/>
      <c r="AT359" s="19" t="s">
        <v>694</v>
      </c>
      <c r="AU359" s="19" t="s">
        <v>81</v>
      </c>
      <c r="AY359" s="19" t="s">
        <v>694</v>
      </c>
      <c r="BE359" s="105">
        <f>IF(U359="základní",N359,0)</f>
        <v>0</v>
      </c>
      <c r="BF359" s="105">
        <f>IF(U359="snížená",N359,0)</f>
        <v>0</v>
      </c>
      <c r="BG359" s="105">
        <f>IF(U359="zákl. přenesená",N359,0)</f>
        <v>0</v>
      </c>
      <c r="BH359" s="105">
        <f>IF(U359="sníž. přenesená",N359,0)</f>
        <v>0</v>
      </c>
      <c r="BI359" s="105">
        <f>IF(U359="nulová",N359,0)</f>
        <v>0</v>
      </c>
      <c r="BJ359" s="19" t="s">
        <v>81</v>
      </c>
      <c r="BK359" s="105">
        <f>L359*K359</f>
        <v>0</v>
      </c>
    </row>
    <row r="360" spans="2:65" s="1" customFormat="1" ht="22.35" customHeight="1">
      <c r="B360" s="36"/>
      <c r="C360" s="188" t="s">
        <v>22</v>
      </c>
      <c r="D360" s="188" t="s">
        <v>150</v>
      </c>
      <c r="E360" s="189" t="s">
        <v>22</v>
      </c>
      <c r="F360" s="274" t="s">
        <v>22</v>
      </c>
      <c r="G360" s="274"/>
      <c r="H360" s="274"/>
      <c r="I360" s="274"/>
      <c r="J360" s="190" t="s">
        <v>22</v>
      </c>
      <c r="K360" s="187"/>
      <c r="L360" s="256"/>
      <c r="M360" s="258"/>
      <c r="N360" s="258">
        <f t="shared" si="35"/>
        <v>0</v>
      </c>
      <c r="O360" s="258"/>
      <c r="P360" s="258"/>
      <c r="Q360" s="258"/>
      <c r="R360" s="38"/>
      <c r="T360" s="164" t="s">
        <v>22</v>
      </c>
      <c r="U360" s="191" t="s">
        <v>41</v>
      </c>
      <c r="V360" s="37"/>
      <c r="W360" s="37"/>
      <c r="X360" s="37"/>
      <c r="Y360" s="37"/>
      <c r="Z360" s="37"/>
      <c r="AA360" s="79"/>
      <c r="AT360" s="19" t="s">
        <v>694</v>
      </c>
      <c r="AU360" s="19" t="s">
        <v>81</v>
      </c>
      <c r="AY360" s="19" t="s">
        <v>694</v>
      </c>
      <c r="BE360" s="105">
        <f>IF(U360="základní",N360,0)</f>
        <v>0</v>
      </c>
      <c r="BF360" s="105">
        <f>IF(U360="snížená",N360,0)</f>
        <v>0</v>
      </c>
      <c r="BG360" s="105">
        <f>IF(U360="zákl. přenesená",N360,0)</f>
        <v>0</v>
      </c>
      <c r="BH360" s="105">
        <f>IF(U360="sníž. přenesená",N360,0)</f>
        <v>0</v>
      </c>
      <c r="BI360" s="105">
        <f>IF(U360="nulová",N360,0)</f>
        <v>0</v>
      </c>
      <c r="BJ360" s="19" t="s">
        <v>81</v>
      </c>
      <c r="BK360" s="105">
        <f>L360*K360</f>
        <v>0</v>
      </c>
    </row>
    <row r="361" spans="2:65" s="1" customFormat="1" ht="22.35" customHeight="1">
      <c r="B361" s="36"/>
      <c r="C361" s="188" t="s">
        <v>22</v>
      </c>
      <c r="D361" s="188" t="s">
        <v>150</v>
      </c>
      <c r="E361" s="189" t="s">
        <v>22</v>
      </c>
      <c r="F361" s="274" t="s">
        <v>22</v>
      </c>
      <c r="G361" s="274"/>
      <c r="H361" s="274"/>
      <c r="I361" s="274"/>
      <c r="J361" s="190" t="s">
        <v>22</v>
      </c>
      <c r="K361" s="187"/>
      <c r="L361" s="256"/>
      <c r="M361" s="258"/>
      <c r="N361" s="258">
        <f t="shared" si="35"/>
        <v>0</v>
      </c>
      <c r="O361" s="258"/>
      <c r="P361" s="258"/>
      <c r="Q361" s="258"/>
      <c r="R361" s="38"/>
      <c r="T361" s="164" t="s">
        <v>22</v>
      </c>
      <c r="U361" s="191" t="s">
        <v>41</v>
      </c>
      <c r="V361" s="37"/>
      <c r="W361" s="37"/>
      <c r="X361" s="37"/>
      <c r="Y361" s="37"/>
      <c r="Z361" s="37"/>
      <c r="AA361" s="79"/>
      <c r="AT361" s="19" t="s">
        <v>694</v>
      </c>
      <c r="AU361" s="19" t="s">
        <v>81</v>
      </c>
      <c r="AY361" s="19" t="s">
        <v>694</v>
      </c>
      <c r="BE361" s="105">
        <f>IF(U361="základní",N361,0)</f>
        <v>0</v>
      </c>
      <c r="BF361" s="105">
        <f>IF(U361="snížená",N361,0)</f>
        <v>0</v>
      </c>
      <c r="BG361" s="105">
        <f>IF(U361="zákl. přenesená",N361,0)</f>
        <v>0</v>
      </c>
      <c r="BH361" s="105">
        <f>IF(U361="sníž. přenesená",N361,0)</f>
        <v>0</v>
      </c>
      <c r="BI361" s="105">
        <f>IF(U361="nulová",N361,0)</f>
        <v>0</v>
      </c>
      <c r="BJ361" s="19" t="s">
        <v>81</v>
      </c>
      <c r="BK361" s="105">
        <f>L361*K361</f>
        <v>0</v>
      </c>
    </row>
    <row r="362" spans="2:65" s="1" customFormat="1" ht="22.35" customHeight="1">
      <c r="B362" s="36"/>
      <c r="C362" s="188" t="s">
        <v>22</v>
      </c>
      <c r="D362" s="188" t="s">
        <v>150</v>
      </c>
      <c r="E362" s="189" t="s">
        <v>22</v>
      </c>
      <c r="F362" s="274" t="s">
        <v>22</v>
      </c>
      <c r="G362" s="274"/>
      <c r="H362" s="274"/>
      <c r="I362" s="274"/>
      <c r="J362" s="190" t="s">
        <v>22</v>
      </c>
      <c r="K362" s="187"/>
      <c r="L362" s="256"/>
      <c r="M362" s="258"/>
      <c r="N362" s="258">
        <f t="shared" si="35"/>
        <v>0</v>
      </c>
      <c r="O362" s="258"/>
      <c r="P362" s="258"/>
      <c r="Q362" s="258"/>
      <c r="R362" s="38"/>
      <c r="T362" s="164" t="s">
        <v>22</v>
      </c>
      <c r="U362" s="191" t="s">
        <v>41</v>
      </c>
      <c r="V362" s="57"/>
      <c r="W362" s="57"/>
      <c r="X362" s="57"/>
      <c r="Y362" s="57"/>
      <c r="Z362" s="57"/>
      <c r="AA362" s="59"/>
      <c r="AT362" s="19" t="s">
        <v>694</v>
      </c>
      <c r="AU362" s="19" t="s">
        <v>81</v>
      </c>
      <c r="AY362" s="19" t="s">
        <v>694</v>
      </c>
      <c r="BE362" s="105">
        <f>IF(U362="základní",N362,0)</f>
        <v>0</v>
      </c>
      <c r="BF362" s="105">
        <f>IF(U362="snížená",N362,0)</f>
        <v>0</v>
      </c>
      <c r="BG362" s="105">
        <f>IF(U362="zákl. přenesená",N362,0)</f>
        <v>0</v>
      </c>
      <c r="BH362" s="105">
        <f>IF(U362="sníž. přenesená",N362,0)</f>
        <v>0</v>
      </c>
      <c r="BI362" s="105">
        <f>IF(U362="nulová",N362,0)</f>
        <v>0</v>
      </c>
      <c r="BJ362" s="19" t="s">
        <v>81</v>
      </c>
      <c r="BK362" s="105">
        <f>L362*K362</f>
        <v>0</v>
      </c>
    </row>
    <row r="363" spans="2:65" s="1" customFormat="1" ht="6.95" customHeight="1">
      <c r="B363" s="60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2"/>
    </row>
  </sheetData>
  <sheetProtection password="CC35" sheet="1" objects="1" scenarios="1" formatCells="0" formatColumns="0" formatRows="0" sort="0" autoFilter="0"/>
  <mergeCells count="553">
    <mergeCell ref="H1:K1"/>
    <mergeCell ref="S2:AC2"/>
    <mergeCell ref="F362:I362"/>
    <mergeCell ref="L362:M362"/>
    <mergeCell ref="N362:Q362"/>
    <mergeCell ref="N134:Q134"/>
    <mergeCell ref="N135:Q135"/>
    <mergeCell ref="N136:Q136"/>
    <mergeCell ref="N149:Q149"/>
    <mergeCell ref="N152:Q152"/>
    <mergeCell ref="N155:Q155"/>
    <mergeCell ref="N241:Q241"/>
    <mergeCell ref="N258:Q258"/>
    <mergeCell ref="N262:Q262"/>
    <mergeCell ref="N248:Q248"/>
    <mergeCell ref="N249:Q249"/>
    <mergeCell ref="N250:Q250"/>
    <mergeCell ref="N204:Q204"/>
    <mergeCell ref="N158:Q158"/>
    <mergeCell ref="N294:Q294"/>
    <mergeCell ref="N300:Q300"/>
    <mergeCell ref="N322:Q322"/>
    <mergeCell ref="N328:Q328"/>
    <mergeCell ref="N303:Q303"/>
    <mergeCell ref="N264:Q264"/>
    <mergeCell ref="N265:Q265"/>
    <mergeCell ref="N268:Q268"/>
    <mergeCell ref="N273:Q273"/>
    <mergeCell ref="N272:Q272"/>
    <mergeCell ref="N359:Q359"/>
    <mergeCell ref="F360:I360"/>
    <mergeCell ref="L360:M360"/>
    <mergeCell ref="N360:Q360"/>
    <mergeCell ref="N334:Q334"/>
    <mergeCell ref="N346:Q346"/>
    <mergeCell ref="N353:Q353"/>
    <mergeCell ref="N354:Q354"/>
    <mergeCell ref="F351:I351"/>
    <mergeCell ref="F352:I352"/>
    <mergeCell ref="L352:M352"/>
    <mergeCell ref="N352:Q352"/>
    <mergeCell ref="F355:I355"/>
    <mergeCell ref="L355:M355"/>
    <mergeCell ref="N355:Q355"/>
    <mergeCell ref="F356:I356"/>
    <mergeCell ref="F358:I358"/>
    <mergeCell ref="L358:M358"/>
    <mergeCell ref="N358:Q358"/>
    <mergeCell ref="N357:Q357"/>
    <mergeCell ref="F361:I361"/>
    <mergeCell ref="L361:M361"/>
    <mergeCell ref="N361:Q361"/>
    <mergeCell ref="F359:I359"/>
    <mergeCell ref="L359:M359"/>
    <mergeCell ref="F349:I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36:I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31:I331"/>
    <mergeCell ref="F332:I332"/>
    <mergeCell ref="L332:M332"/>
    <mergeCell ref="N332:Q332"/>
    <mergeCell ref="F333:I333"/>
    <mergeCell ref="L333:M333"/>
    <mergeCell ref="N333:Q333"/>
    <mergeCell ref="F335:I335"/>
    <mergeCell ref="L335:M335"/>
    <mergeCell ref="N335:Q335"/>
    <mergeCell ref="F326:I326"/>
    <mergeCell ref="F327:I327"/>
    <mergeCell ref="L327:M327"/>
    <mergeCell ref="N327:Q327"/>
    <mergeCell ref="F329:I329"/>
    <mergeCell ref="L329:M329"/>
    <mergeCell ref="N329:Q329"/>
    <mergeCell ref="F330:I330"/>
    <mergeCell ref="L330:M330"/>
    <mergeCell ref="N330:Q330"/>
    <mergeCell ref="F321:I321"/>
    <mergeCell ref="L321:M321"/>
    <mergeCell ref="N321:Q321"/>
    <mergeCell ref="F323:I323"/>
    <mergeCell ref="L323:M323"/>
    <mergeCell ref="N323:Q323"/>
    <mergeCell ref="F324:I324"/>
    <mergeCell ref="F325:I325"/>
    <mergeCell ref="L325:M325"/>
    <mergeCell ref="N325:Q325"/>
    <mergeCell ref="F317:I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13:I313"/>
    <mergeCell ref="L313:M313"/>
    <mergeCell ref="N313:Q313"/>
    <mergeCell ref="F314:I314"/>
    <mergeCell ref="F315:I315"/>
    <mergeCell ref="L315:M315"/>
    <mergeCell ref="N315:Q315"/>
    <mergeCell ref="F316:I316"/>
    <mergeCell ref="L316:M316"/>
    <mergeCell ref="N316:Q316"/>
    <mergeCell ref="F309:I309"/>
    <mergeCell ref="L309:M309"/>
    <mergeCell ref="N309:Q309"/>
    <mergeCell ref="F310:I310"/>
    <mergeCell ref="F311:I311"/>
    <mergeCell ref="L311:M311"/>
    <mergeCell ref="N311:Q311"/>
    <mergeCell ref="F312:I312"/>
    <mergeCell ref="L312:M312"/>
    <mergeCell ref="N312:Q312"/>
    <mergeCell ref="F304:I304"/>
    <mergeCell ref="F305:I305"/>
    <mergeCell ref="L305:M305"/>
    <mergeCell ref="N305:Q305"/>
    <mergeCell ref="F306:I306"/>
    <mergeCell ref="F307:I307"/>
    <mergeCell ref="L307:M307"/>
    <mergeCell ref="N307:Q307"/>
    <mergeCell ref="F308:I308"/>
    <mergeCell ref="F299:I299"/>
    <mergeCell ref="L299:M299"/>
    <mergeCell ref="N299:Q299"/>
    <mergeCell ref="F301:I301"/>
    <mergeCell ref="L301:M301"/>
    <mergeCell ref="N301:Q301"/>
    <mergeCell ref="F302:I302"/>
    <mergeCell ref="F303:I303"/>
    <mergeCell ref="L303:M303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2:I292"/>
    <mergeCell ref="L292:M292"/>
    <mergeCell ref="N292:Q292"/>
    <mergeCell ref="F293:I293"/>
    <mergeCell ref="L293:M293"/>
    <mergeCell ref="N293:Q293"/>
    <mergeCell ref="F295:I295"/>
    <mergeCell ref="L295:M295"/>
    <mergeCell ref="N295:Q295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3:I283"/>
    <mergeCell ref="F284:I284"/>
    <mergeCell ref="L284:M284"/>
    <mergeCell ref="N284:Q284"/>
    <mergeCell ref="F281:I281"/>
    <mergeCell ref="F282:I282"/>
    <mergeCell ref="L282:M282"/>
    <mergeCell ref="N282:Q282"/>
    <mergeCell ref="F285:I285"/>
    <mergeCell ref="L285:M285"/>
    <mergeCell ref="N285:Q285"/>
    <mergeCell ref="F277:I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F267:I267"/>
    <mergeCell ref="F269:I269"/>
    <mergeCell ref="L269:M269"/>
    <mergeCell ref="N269:Q269"/>
    <mergeCell ref="F263:I263"/>
    <mergeCell ref="L263:M263"/>
    <mergeCell ref="N263:Q263"/>
    <mergeCell ref="F266:I266"/>
    <mergeCell ref="L266:M266"/>
    <mergeCell ref="N266:Q266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F248:I248"/>
    <mergeCell ref="L248:M248"/>
    <mergeCell ref="F249:I249"/>
    <mergeCell ref="L249:M249"/>
    <mergeCell ref="F250:I250"/>
    <mergeCell ref="L250:M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0:I240"/>
    <mergeCell ref="L240:M240"/>
    <mergeCell ref="N240:Q240"/>
    <mergeCell ref="F242:I242"/>
    <mergeCell ref="L242:M242"/>
    <mergeCell ref="N242:Q242"/>
    <mergeCell ref="F243:I243"/>
    <mergeCell ref="F244:I244"/>
    <mergeCell ref="L244:M244"/>
    <mergeCell ref="N244:Q244"/>
    <mergeCell ref="F235:I235"/>
    <mergeCell ref="L235:M235"/>
    <mergeCell ref="N235:Q235"/>
    <mergeCell ref="F236:I236"/>
    <mergeCell ref="F237:I237"/>
    <mergeCell ref="L237:M237"/>
    <mergeCell ref="N237:Q237"/>
    <mergeCell ref="F230:I230"/>
    <mergeCell ref="F231:I231"/>
    <mergeCell ref="L231:M231"/>
    <mergeCell ref="N231:Q231"/>
    <mergeCell ref="F238:I238"/>
    <mergeCell ref="F239:I239"/>
    <mergeCell ref="L239:M239"/>
    <mergeCell ref="N239:Q239"/>
    <mergeCell ref="F223:I223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L229:M229"/>
    <mergeCell ref="N229:Q229"/>
    <mergeCell ref="F234:I234"/>
    <mergeCell ref="F232:I232"/>
    <mergeCell ref="F233:I233"/>
    <mergeCell ref="L233:M233"/>
    <mergeCell ref="N233:Q233"/>
    <mergeCell ref="N214:Q214"/>
    <mergeCell ref="L221:M221"/>
    <mergeCell ref="N221:Q221"/>
    <mergeCell ref="F222:I222"/>
    <mergeCell ref="L222:M222"/>
    <mergeCell ref="N222:Q222"/>
    <mergeCell ref="F218:I218"/>
    <mergeCell ref="F219:I219"/>
    <mergeCell ref="F220:I220"/>
    <mergeCell ref="F221:I221"/>
    <mergeCell ref="F207:I207"/>
    <mergeCell ref="F208:I208"/>
    <mergeCell ref="F209:I209"/>
    <mergeCell ref="F210:I210"/>
    <mergeCell ref="F211:I211"/>
    <mergeCell ref="F215:I215"/>
    <mergeCell ref="F213:I213"/>
    <mergeCell ref="F214:I214"/>
    <mergeCell ref="L211:M211"/>
    <mergeCell ref="N211:Q211"/>
    <mergeCell ref="F212:I212"/>
    <mergeCell ref="L212:M212"/>
    <mergeCell ref="N212:Q212"/>
    <mergeCell ref="F217:I217"/>
    <mergeCell ref="L215:M215"/>
    <mergeCell ref="N215:Q215"/>
    <mergeCell ref="F216:I216"/>
    <mergeCell ref="L214:M214"/>
    <mergeCell ref="F205:I205"/>
    <mergeCell ref="L205:M205"/>
    <mergeCell ref="N205:Q205"/>
    <mergeCell ref="F206:I206"/>
    <mergeCell ref="F202:I202"/>
    <mergeCell ref="F203:I203"/>
    <mergeCell ref="F204:I204"/>
    <mergeCell ref="L204:M204"/>
    <mergeCell ref="L198:M198"/>
    <mergeCell ref="N198:Q198"/>
    <mergeCell ref="F199:I199"/>
    <mergeCell ref="F200:I200"/>
    <mergeCell ref="F195:I195"/>
    <mergeCell ref="F196:I196"/>
    <mergeCell ref="F197:I197"/>
    <mergeCell ref="F198:I198"/>
    <mergeCell ref="L192:M192"/>
    <mergeCell ref="N192:Q192"/>
    <mergeCell ref="F193:I193"/>
    <mergeCell ref="F194:I194"/>
    <mergeCell ref="F201:I201"/>
    <mergeCell ref="F188:I188"/>
    <mergeCell ref="F189:I189"/>
    <mergeCell ref="F190:I190"/>
    <mergeCell ref="F191:I191"/>
    <mergeCell ref="F192:I192"/>
    <mergeCell ref="F185:I185"/>
    <mergeCell ref="F186:I186"/>
    <mergeCell ref="L186:M186"/>
    <mergeCell ref="N186:Q186"/>
    <mergeCell ref="F181:I181"/>
    <mergeCell ref="F182:I182"/>
    <mergeCell ref="F183:I183"/>
    <mergeCell ref="F184:I184"/>
    <mergeCell ref="L178:M178"/>
    <mergeCell ref="N178:Q178"/>
    <mergeCell ref="F179:I179"/>
    <mergeCell ref="F180:I180"/>
    <mergeCell ref="F187:I187"/>
    <mergeCell ref="F174:I174"/>
    <mergeCell ref="F175:I175"/>
    <mergeCell ref="F176:I176"/>
    <mergeCell ref="F177:I177"/>
    <mergeCell ref="F178:I178"/>
    <mergeCell ref="F172:I172"/>
    <mergeCell ref="F173:I173"/>
    <mergeCell ref="F165:I165"/>
    <mergeCell ref="F166:I166"/>
    <mergeCell ref="F168:I168"/>
    <mergeCell ref="F169:I169"/>
    <mergeCell ref="F170:I170"/>
    <mergeCell ref="L166:M166"/>
    <mergeCell ref="N166:Q166"/>
    <mergeCell ref="F167:I167"/>
    <mergeCell ref="L167:M167"/>
    <mergeCell ref="N167:Q167"/>
    <mergeCell ref="F171:I171"/>
    <mergeCell ref="L169:M169"/>
    <mergeCell ref="N169:Q169"/>
    <mergeCell ref="L170:M170"/>
    <mergeCell ref="N170:Q170"/>
    <mergeCell ref="L168:M168"/>
    <mergeCell ref="N168:Q168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54:I154"/>
    <mergeCell ref="F156:I156"/>
    <mergeCell ref="L156:M156"/>
    <mergeCell ref="N156:Q156"/>
    <mergeCell ref="F157:I157"/>
    <mergeCell ref="F158:I158"/>
    <mergeCell ref="L158:M158"/>
    <mergeCell ref="F159:I159"/>
    <mergeCell ref="L159:M159"/>
    <mergeCell ref="N159:Q159"/>
    <mergeCell ref="F148:I148"/>
    <mergeCell ref="F150:I150"/>
    <mergeCell ref="L150:M150"/>
    <mergeCell ref="N150:Q150"/>
    <mergeCell ref="F151:I151"/>
    <mergeCell ref="L151:M151"/>
    <mergeCell ref="N151:Q151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53:I153"/>
    <mergeCell ref="L153:M153"/>
    <mergeCell ref="N153:Q153"/>
    <mergeCell ref="F141:I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M130:Q130"/>
    <mergeCell ref="M131:Q131"/>
    <mergeCell ref="F133:I133"/>
    <mergeCell ref="L133:M133"/>
    <mergeCell ref="N133:Q133"/>
    <mergeCell ref="C124:Q124"/>
    <mergeCell ref="F126:P126"/>
    <mergeCell ref="D114:H114"/>
    <mergeCell ref="N114:Q114"/>
    <mergeCell ref="D115:H115"/>
    <mergeCell ref="N115:Q115"/>
    <mergeCell ref="D111:H111"/>
    <mergeCell ref="N111:Q111"/>
    <mergeCell ref="D112:H112"/>
    <mergeCell ref="N112:Q112"/>
    <mergeCell ref="M128:P128"/>
    <mergeCell ref="N107:Q107"/>
    <mergeCell ref="N108:Q108"/>
    <mergeCell ref="N110:Q110"/>
    <mergeCell ref="N116:Q116"/>
    <mergeCell ref="L118:Q118"/>
    <mergeCell ref="D113:H113"/>
    <mergeCell ref="N113:Q113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M83:Q83"/>
    <mergeCell ref="C85:G85"/>
    <mergeCell ref="N85:Q85"/>
    <mergeCell ref="N87:Q87"/>
    <mergeCell ref="C76:Q76"/>
    <mergeCell ref="F78:P78"/>
    <mergeCell ref="M80:P80"/>
    <mergeCell ref="M82:Q82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E14:L14"/>
    <mergeCell ref="E23:L23"/>
    <mergeCell ref="M26:P26"/>
    <mergeCell ref="M27:P27"/>
    <mergeCell ref="M29:P29"/>
    <mergeCell ref="O16:P16"/>
    <mergeCell ref="O17:P17"/>
    <mergeCell ref="O19:P19"/>
    <mergeCell ref="O20:P20"/>
    <mergeCell ref="O14:P14"/>
    <mergeCell ref="H31:J31"/>
    <mergeCell ref="M31:P31"/>
    <mergeCell ref="C2:Q2"/>
    <mergeCell ref="C4:Q4"/>
    <mergeCell ref="F6:P6"/>
    <mergeCell ref="O8:P8"/>
    <mergeCell ref="O10:P10"/>
    <mergeCell ref="O11:P11"/>
    <mergeCell ref="O13:P13"/>
  </mergeCells>
  <phoneticPr fontId="39" type="noConversion"/>
  <dataValidations count="2">
    <dataValidation type="list" allowBlank="1" showInputMessage="1" showErrorMessage="1" error="Povoleny jsou hodnoty K, M." sqref="D358:D363">
      <formula1>"K, M"</formula1>
    </dataValidation>
    <dataValidation type="list" allowBlank="1" showInputMessage="1" showErrorMessage="1" error="Povoleny jsou hodnoty základní, snížená, zákl. přenesená, sníž. přenesená, nulová." sqref="U358:U36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3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2018023 - Zateplení bloku...</vt:lpstr>
      <vt:lpstr>'2018023 - Zateplení bloku...'!Názvy_tisku</vt:lpstr>
      <vt:lpstr>'Rekapitulace stavby'!Názvy_tisku</vt:lpstr>
      <vt:lpstr>'2018023 - Zateplení bloku...'!Oblast_tisku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HRDLICKA-QWEŠRT\Hrdlicka</dc:creator>
  <cp:lastModifiedBy>Hrdlicka</cp:lastModifiedBy>
  <dcterms:created xsi:type="dcterms:W3CDTF">2018-09-07T13:49:41Z</dcterms:created>
  <dcterms:modified xsi:type="dcterms:W3CDTF">2018-09-07T13:49:45Z</dcterms:modified>
</cp:coreProperties>
</file>